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kf\Desktop\"/>
    </mc:Choice>
  </mc:AlternateContent>
  <xr:revisionPtr revIDLastSave="0" documentId="8_{8292F107-7CDC-4B7C-8DFA-B97F6B989DD9}" xr6:coauthVersionLast="31" xr6:coauthVersionMax="31" xr10:uidLastSave="{00000000-0000-0000-0000-000000000000}"/>
  <bookViews>
    <workbookView xWindow="0" yWindow="0" windowWidth="28800" windowHeight="12000" firstSheet="1" activeTab="1" xr2:uid="{00000000-000D-0000-FFFF-FFFF00000000}"/>
  </bookViews>
  <sheets>
    <sheet name="Disclaimer" sheetId="1" r:id="rId1"/>
    <sheet name="INDEX" sheetId="2" r:id="rId2"/>
    <sheet name="1" sheetId="3" r:id="rId3"/>
    <sheet name="2" sheetId="4" r:id="rId4"/>
    <sheet name="3" sheetId="5" r:id="rId5"/>
    <sheet name="4" sheetId="6" r:id="rId6"/>
    <sheet name="5" sheetId="8" r:id="rId7"/>
    <sheet name="6" sheetId="29" r:id="rId8"/>
    <sheet name="7" sheetId="9" r:id="rId9"/>
    <sheet name="8" sheetId="22" r:id="rId10"/>
    <sheet name="9" sheetId="23" r:id="rId11"/>
    <sheet name="10" sheetId="25" r:id="rId12"/>
    <sheet name="11" sheetId="24" r:id="rId13"/>
    <sheet name="12" sheetId="13" r:id="rId14"/>
    <sheet name="13" sheetId="15" r:id="rId15"/>
    <sheet name="14" sheetId="26" r:id="rId16"/>
    <sheet name="15" sheetId="27" r:id="rId17"/>
    <sheet name="16" sheetId="28" r:id="rId18"/>
    <sheet name="17" sheetId="19" r:id="rId19"/>
    <sheet name="18" sheetId="10" r:id="rId20"/>
    <sheet name="19" sheetId="12" r:id="rId21"/>
    <sheet name="20" sheetId="20" r:id="rId22"/>
    <sheet name="21" sheetId="16" r:id="rId23"/>
    <sheet name="22" sheetId="17" r:id="rId24"/>
    <sheet name="23" sheetId="18" r:id="rId25"/>
    <sheet name="24" sheetId="21" r:id="rId26"/>
    <sheet name="25" sheetId="7" r:id="rId27"/>
    <sheet name="26" sheetId="30" r:id="rId28"/>
  </sheets>
  <externalReferences>
    <externalReference r:id="rId29"/>
  </externalReferences>
  <definedNames>
    <definedName name="KOLOM_A">'[1]Map Templ_01c-g'!$H$9:$H$286</definedName>
    <definedName name="KOLOM_B">'[1]Map Templ_01c-g'!$I$9:$I$286</definedName>
    <definedName name="KOLOM_C">'[1]Map Templ_01c-g'!$K$9:$K$286</definedName>
    <definedName name="KOLOM_D">'[1]Map Templ_01c-g'!$L$9:$L$286</definedName>
    <definedName name="KOLOM_E">'[1]Map Templ_01c-g'!$M$9:$M$286</definedName>
    <definedName name="KOLOM_F">'[1]Map Templ_01c-g'!$N$9:$N$286</definedName>
    <definedName name="KOLOM_G">'[1]Map Templ_01c-g'!$O$9:$O$286</definedName>
    <definedName name="Oprol_naar_AFS">'[1]Map Templ_01c-g'!$A$9:$R$297</definedName>
    <definedName name="_xlnm.Print_Area" localSheetId="27">'26'!$A$1:$K$39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0" l="1"/>
  <c r="E19" i="30"/>
  <c r="B7" i="2" l="1"/>
  <c r="K32" i="30"/>
  <c r="K35" i="30" s="1"/>
  <c r="J32" i="30"/>
  <c r="J35" i="30" s="1"/>
  <c r="I32" i="30"/>
  <c r="I35" i="30" s="1"/>
  <c r="H32" i="30"/>
  <c r="H35" i="30" s="1"/>
  <c r="G32" i="30"/>
  <c r="G35" i="30" s="1"/>
  <c r="F32" i="30"/>
  <c r="F35" i="30" s="1"/>
  <c r="E32" i="30"/>
  <c r="E35" i="30" s="1"/>
  <c r="D32" i="30"/>
  <c r="D35" i="30" s="1"/>
  <c r="K20" i="30"/>
  <c r="K19" i="30" s="1"/>
  <c r="J20" i="30"/>
  <c r="H20" i="30"/>
  <c r="G20" i="30"/>
  <c r="F20" i="30"/>
  <c r="E20" i="30"/>
  <c r="D20" i="30"/>
  <c r="J19" i="30"/>
  <c r="I19" i="30"/>
  <c r="H19" i="30"/>
  <c r="G19" i="30"/>
  <c r="F19" i="30"/>
  <c r="K14" i="30"/>
  <c r="J14" i="30"/>
  <c r="I14" i="30"/>
  <c r="H14" i="30"/>
  <c r="G14" i="30"/>
  <c r="F14" i="30"/>
  <c r="E14" i="30"/>
  <c r="D14" i="30"/>
  <c r="K11" i="30"/>
  <c r="J11" i="30"/>
  <c r="I11" i="30"/>
  <c r="H11" i="30"/>
  <c r="G11" i="30"/>
  <c r="F11" i="30"/>
  <c r="E11" i="30"/>
  <c r="D11" i="30"/>
  <c r="K6" i="30"/>
  <c r="J6" i="30"/>
  <c r="I6" i="30"/>
  <c r="H6" i="30"/>
  <c r="G6" i="30"/>
  <c r="E6" i="30"/>
  <c r="D6" i="30"/>
  <c r="H25" i="30" l="1"/>
  <c r="H38" i="30" s="1"/>
  <c r="H39" i="30" s="1"/>
  <c r="J25" i="30"/>
  <c r="J38" i="30" s="1"/>
  <c r="J39" i="30" s="1"/>
  <c r="I25" i="30"/>
  <c r="I38" i="30" s="1"/>
  <c r="I39" i="30" s="1"/>
  <c r="K25" i="30"/>
  <c r="K38" i="30" s="1"/>
  <c r="K39" i="30" s="1"/>
  <c r="B11" i="2" l="1"/>
  <c r="B15" i="2"/>
  <c r="B16" i="2" s="1"/>
  <c r="B17" i="2" s="1"/>
  <c r="B18" i="2" s="1"/>
  <c r="B19" i="2" s="1"/>
  <c r="B20" i="2" s="1"/>
  <c r="B21" i="2" s="1"/>
  <c r="B22" i="2" s="1"/>
  <c r="B23" i="2" s="1"/>
  <c r="B24" i="2" s="1"/>
  <c r="B25" i="2" s="1"/>
  <c r="B26" i="2" s="1"/>
  <c r="B27" i="2" s="1"/>
  <c r="B28" i="2" s="1"/>
  <c r="B32" i="2" s="1"/>
  <c r="B33" i="2" s="1"/>
  <c r="B34" i="2" s="1"/>
  <c r="B35" i="2" s="1"/>
  <c r="E24" i="28" l="1"/>
  <c r="D24" i="28"/>
  <c r="C24" i="28"/>
  <c r="E13" i="27"/>
  <c r="E12" i="27"/>
  <c r="E11" i="27"/>
  <c r="E10" i="27"/>
  <c r="E9" i="27"/>
  <c r="E8" i="27"/>
  <c r="E7" i="27"/>
  <c r="E6" i="27"/>
  <c r="B15" i="27"/>
  <c r="C15" i="27"/>
  <c r="D15" i="27"/>
  <c r="E15" i="27" l="1"/>
  <c r="E13" i="26"/>
  <c r="E12" i="26"/>
  <c r="C13" i="26"/>
  <c r="C12" i="26"/>
  <c r="F8" i="26"/>
  <c r="F14" i="26" l="1"/>
  <c r="M13" i="15" l="1"/>
  <c r="Q13" i="15"/>
  <c r="Q12" i="15"/>
  <c r="L12" i="15"/>
  <c r="K12" i="15"/>
  <c r="K11" i="15"/>
  <c r="L10" i="15"/>
  <c r="Q10" i="15"/>
  <c r="R14" i="15" l="1"/>
  <c r="E15" i="13" l="1"/>
  <c r="E12" i="13"/>
  <c r="E11" i="13"/>
  <c r="E10" i="13"/>
  <c r="D14" i="13"/>
  <c r="D13" i="13"/>
  <c r="D9" i="13"/>
  <c r="D15" i="13"/>
  <c r="D10" i="13"/>
  <c r="D12" i="13"/>
  <c r="D11" i="13"/>
  <c r="D8" i="13"/>
  <c r="D7" i="13"/>
  <c r="D6" i="13"/>
  <c r="B24" i="19" l="1"/>
  <c r="B11" i="19"/>
  <c r="D4" i="21" l="1"/>
  <c r="B4" i="16" l="1"/>
  <c r="E4" i="16"/>
  <c r="E4" i="12" l="1"/>
  <c r="C4" i="12"/>
  <c r="H5" i="20" l="1"/>
  <c r="F5" i="20"/>
  <c r="G5" i="20"/>
  <c r="C8" i="7" l="1"/>
  <c r="C15" i="7" s="1"/>
  <c r="D8" i="7" l="1"/>
  <c r="D15" i="7" s="1"/>
  <c r="T16" i="23"/>
  <c r="S16" i="23"/>
  <c r="R16" i="23"/>
  <c r="P16" i="23"/>
  <c r="O16" i="23"/>
  <c r="N16" i="23"/>
  <c r="M16" i="23"/>
  <c r="K16" i="23"/>
  <c r="J16" i="23"/>
  <c r="I16" i="23"/>
  <c r="G16" i="23"/>
  <c r="E16" i="23"/>
  <c r="D16" i="23"/>
  <c r="Q14" i="23"/>
  <c r="L14" i="23"/>
  <c r="H14" i="23"/>
  <c r="B14" i="23"/>
  <c r="Q13" i="23"/>
  <c r="L13" i="23"/>
  <c r="H13" i="23"/>
  <c r="C13" i="23"/>
  <c r="C16" i="23" s="1"/>
  <c r="B12" i="23"/>
  <c r="U12" i="23" s="1"/>
  <c r="Q11" i="23"/>
  <c r="L11" i="23"/>
  <c r="H11" i="23"/>
  <c r="B11" i="23"/>
  <c r="U11" i="23" s="1"/>
  <c r="L10" i="23"/>
  <c r="H10" i="23"/>
  <c r="B10" i="23"/>
  <c r="U10" i="23" s="1"/>
  <c r="Q9" i="23"/>
  <c r="Q16" i="23" s="1"/>
  <c r="L9" i="23"/>
  <c r="H9" i="23"/>
  <c r="F9" i="23"/>
  <c r="B9" i="23"/>
  <c r="U9" i="23" s="1"/>
  <c r="L8" i="23"/>
  <c r="F8" i="23"/>
  <c r="B8" i="23"/>
  <c r="U8" i="23" s="1"/>
  <c r="B7" i="23"/>
  <c r="U7" i="23" s="1"/>
  <c r="B6" i="23"/>
  <c r="U6" i="23" s="1"/>
  <c r="F16" i="23" l="1"/>
  <c r="H16" i="23"/>
  <c r="U14" i="23"/>
  <c r="L16" i="23"/>
  <c r="B13" i="23"/>
  <c r="U13" i="23" s="1"/>
  <c r="M8" i="9"/>
  <c r="S10" i="9"/>
  <c r="F13" i="13" s="1"/>
  <c r="R10" i="9"/>
  <c r="E10" i="9"/>
  <c r="D10" i="9"/>
  <c r="D98" i="8"/>
  <c r="J98" i="8"/>
  <c r="M98" i="8"/>
  <c r="N98" i="8"/>
  <c r="B16" i="23" l="1"/>
  <c r="U16" i="23"/>
  <c r="H7" i="6"/>
  <c r="G5" i="6"/>
  <c r="E28" i="6" l="1"/>
  <c r="E22" i="6"/>
  <c r="E17" i="6" s="1"/>
  <c r="F32" i="6" s="1"/>
  <c r="F28" i="6" s="1"/>
  <c r="E5" i="6"/>
  <c r="E42" i="5" l="1"/>
  <c r="G154" i="4" l="1"/>
  <c r="D154" i="4" l="1"/>
  <c r="D153" i="4"/>
  <c r="D151" i="4"/>
  <c r="D140" i="4" l="1"/>
  <c r="G140" i="4"/>
  <c r="D8" i="4" l="1"/>
  <c r="G60" i="4"/>
  <c r="D60" i="4"/>
  <c r="G130" i="4" l="1"/>
  <c r="G131" i="4" s="1"/>
  <c r="G106" i="4"/>
  <c r="G61" i="4"/>
  <c r="G97" i="4" s="1"/>
  <c r="G14" i="4"/>
  <c r="D14" i="4"/>
  <c r="G137" i="4" l="1"/>
  <c r="G138" i="4" s="1"/>
  <c r="G132" i="4"/>
  <c r="G139" i="4" s="1"/>
  <c r="G145" i="4" s="1"/>
  <c r="D61" i="4"/>
  <c r="E47" i="5" s="1"/>
  <c r="F12" i="28"/>
  <c r="F11" i="28"/>
  <c r="F8" i="28"/>
  <c r="F7" i="28"/>
  <c r="F16" i="28"/>
  <c r="F15" i="28"/>
  <c r="F19" i="28"/>
  <c r="F20" i="28"/>
  <c r="D17" i="28"/>
  <c r="E17" i="28"/>
  <c r="D21" i="28"/>
  <c r="E21" i="28"/>
  <c r="C21" i="28"/>
  <c r="C17" i="28"/>
  <c r="D13" i="28"/>
  <c r="E13" i="28"/>
  <c r="C13" i="28"/>
  <c r="D9" i="28"/>
  <c r="E9" i="28"/>
  <c r="C9" i="28"/>
  <c r="F10" i="28"/>
  <c r="F14" i="28"/>
  <c r="F18" i="28"/>
  <c r="F22" i="28"/>
  <c r="F6" i="28"/>
  <c r="D17" i="26"/>
  <c r="E17" i="26"/>
  <c r="C17" i="26"/>
  <c r="F12" i="26"/>
  <c r="F7" i="26"/>
  <c r="F9" i="26"/>
  <c r="F10" i="26"/>
  <c r="F11" i="26"/>
  <c r="F13" i="26"/>
  <c r="F15" i="26"/>
  <c r="F24" i="28" l="1"/>
  <c r="F21" i="28"/>
  <c r="F13" i="28"/>
  <c r="F17" i="26"/>
  <c r="F17" i="28"/>
  <c r="F9" i="28"/>
  <c r="C15" i="25" l="1"/>
  <c r="D15" i="25"/>
  <c r="E15" i="25"/>
  <c r="F15" i="25"/>
  <c r="G15" i="25"/>
  <c r="H15" i="25"/>
  <c r="I15" i="25"/>
  <c r="J15" i="25"/>
  <c r="K15" i="25"/>
  <c r="B15" i="25"/>
  <c r="L11" i="25"/>
  <c r="L12" i="25"/>
  <c r="L13" i="25"/>
  <c r="L14" i="25"/>
  <c r="L6" i="25"/>
  <c r="L7" i="25"/>
  <c r="L8" i="25"/>
  <c r="L9" i="25"/>
  <c r="L10" i="25"/>
  <c r="D16" i="24"/>
  <c r="E16" i="24"/>
  <c r="F16" i="24"/>
  <c r="C16" i="24"/>
  <c r="G15" i="24"/>
  <c r="G8" i="24"/>
  <c r="G9" i="24"/>
  <c r="G10" i="24"/>
  <c r="G11" i="24"/>
  <c r="G12" i="24"/>
  <c r="G13" i="24"/>
  <c r="G14" i="24"/>
  <c r="G7" i="24"/>
  <c r="L15" i="25" l="1"/>
  <c r="G16" i="24"/>
  <c r="E16" i="22" l="1"/>
  <c r="F4" i="21"/>
  <c r="F7" i="21" s="1"/>
  <c r="C7" i="21"/>
  <c r="D7" i="21"/>
  <c r="E7" i="21"/>
  <c r="B7" i="21"/>
  <c r="C10" i="18" l="1"/>
  <c r="D10" i="18"/>
  <c r="E10" i="18"/>
  <c r="B10" i="18"/>
  <c r="K5" i="20"/>
  <c r="E43" i="5" l="1"/>
  <c r="D6" i="16"/>
  <c r="E6" i="16"/>
  <c r="M6" i="17" l="1"/>
  <c r="M7" i="17"/>
  <c r="M8" i="17"/>
  <c r="M9" i="17"/>
  <c r="M10" i="17"/>
  <c r="M11" i="17"/>
  <c r="M12" i="17"/>
  <c r="M13" i="17"/>
  <c r="M5" i="17"/>
  <c r="C14" i="17"/>
  <c r="D14" i="17"/>
  <c r="E14" i="17"/>
  <c r="F14" i="17"/>
  <c r="G14" i="17"/>
  <c r="H14" i="17"/>
  <c r="I14" i="17"/>
  <c r="J14" i="17"/>
  <c r="K14" i="17"/>
  <c r="L14" i="17"/>
  <c r="B14" i="17"/>
  <c r="C6" i="16"/>
  <c r="B6" i="16"/>
  <c r="M14" i="17" l="1"/>
  <c r="L16" i="15"/>
  <c r="K16" i="15"/>
  <c r="C16" i="15"/>
  <c r="D16" i="15"/>
  <c r="E16" i="15"/>
  <c r="F16" i="15"/>
  <c r="G16" i="15"/>
  <c r="H16" i="15"/>
  <c r="I16" i="15"/>
  <c r="J16" i="15"/>
  <c r="M16" i="15"/>
  <c r="N16" i="15"/>
  <c r="O16" i="15"/>
  <c r="P16" i="15"/>
  <c r="Q16" i="15"/>
  <c r="R10" i="15"/>
  <c r="R11" i="15"/>
  <c r="R12" i="15"/>
  <c r="R15" i="15"/>
  <c r="R9" i="15"/>
  <c r="R7" i="15"/>
  <c r="R13" i="15" l="1"/>
  <c r="R8" i="15"/>
  <c r="G9" i="13"/>
  <c r="G7" i="13"/>
  <c r="C16" i="13"/>
  <c r="B16" i="13"/>
  <c r="C6" i="12"/>
  <c r="D6" i="12"/>
  <c r="E6" i="12"/>
  <c r="F6" i="12"/>
  <c r="G6" i="12"/>
  <c r="B6" i="12"/>
  <c r="E16" i="13" l="1"/>
  <c r="G13" i="13"/>
  <c r="R6" i="15"/>
  <c r="R16" i="15" s="1"/>
  <c r="B16" i="15"/>
  <c r="G6" i="13"/>
  <c r="G8" i="13"/>
  <c r="D16" i="13"/>
  <c r="V7" i="9" l="1"/>
  <c r="V8" i="9"/>
  <c r="V9" i="9"/>
  <c r="W7" i="9" l="1"/>
  <c r="W8" i="9"/>
  <c r="W9" i="9"/>
  <c r="P10" i="9" l="1"/>
  <c r="Q10" i="9"/>
  <c r="F15" i="13" s="1"/>
  <c r="G15" i="13" s="1"/>
  <c r="H10" i="9" l="1"/>
  <c r="I10" i="9"/>
  <c r="C10" i="9"/>
  <c r="F10" i="9"/>
  <c r="G10" i="9"/>
  <c r="J10" i="9"/>
  <c r="K10" i="9"/>
  <c r="L10" i="9"/>
  <c r="M10" i="9"/>
  <c r="N10" i="9"/>
  <c r="O10" i="9"/>
  <c r="F10" i="13" s="1"/>
  <c r="T10" i="9"/>
  <c r="U10" i="9"/>
  <c r="F14" i="13" s="1"/>
  <c r="G14" i="13" s="1"/>
  <c r="X10" i="9"/>
  <c r="Y10" i="9"/>
  <c r="B10" i="9"/>
  <c r="F11" i="13" l="1"/>
  <c r="G11" i="13" s="1"/>
  <c r="F12" i="13"/>
  <c r="G12" i="13" s="1"/>
  <c r="V10" i="9"/>
  <c r="G10" i="13"/>
  <c r="W10" i="9"/>
  <c r="E12" i="5"/>
  <c r="E30" i="5"/>
  <c r="E19" i="5"/>
  <c r="F16" i="13" l="1"/>
  <c r="G16" i="13" s="1"/>
  <c r="E49" i="5"/>
  <c r="E13" i="5" s="1"/>
  <c r="E9" i="5" s="1"/>
  <c r="E52" i="5" l="1"/>
  <c r="D130" i="4"/>
  <c r="D131" i="4" s="1"/>
  <c r="D97" i="4"/>
  <c r="D132" i="4" l="1"/>
  <c r="D139" i="4" s="1"/>
  <c r="D145" i="4" s="1"/>
  <c r="D137" i="4"/>
  <c r="D138" i="4" s="1"/>
  <c r="H8" i="6"/>
</calcChain>
</file>

<file path=xl/sharedStrings.xml><?xml version="1.0" encoding="utf-8"?>
<sst xmlns="http://schemas.openxmlformats.org/spreadsheetml/2006/main" count="1235" uniqueCount="866">
  <si>
    <t>DISCLAIMER</t>
  </si>
  <si>
    <t xml:space="preserve">CREDIT RISK </t>
  </si>
  <si>
    <t>EU CRB-B: Total and average net amount of exposures</t>
  </si>
  <si>
    <t>EU CRB-C: Geographical breakdown of exposures</t>
  </si>
  <si>
    <t>EU CRB-D: Concentration of exposures by industry or counterparty types</t>
  </si>
  <si>
    <t>EU CRB-E: Maturity of exposures</t>
  </si>
  <si>
    <t>EU CR4: Standardised approach - credit risk exposure and Credit Risk Mitigation (CRM) effects</t>
  </si>
  <si>
    <t>EU CR1-B: Credit quality of exposures by industry or counterparty types</t>
  </si>
  <si>
    <t xml:space="preserve">EU CR1-C: Credit quality of exposures by geography </t>
  </si>
  <si>
    <t>EU CR1-E: Non-performing and forborne exposures</t>
  </si>
  <si>
    <t>Undrawn commitments</t>
  </si>
  <si>
    <t xml:space="preserve">COUNTERPARTY CREDIT RISK </t>
  </si>
  <si>
    <t>EU CCR1 - Analysis of the counterparty credit risk (CCR) exposure by approach</t>
  </si>
  <si>
    <t>EU CCR3: Standardised approach - CCR exposures by regulatory portfolio and risk</t>
  </si>
  <si>
    <t>Credit risk from derivative transactions</t>
  </si>
  <si>
    <t>EU CCR5-A: Impact of netting and collateral held on regulatory exposure values</t>
  </si>
  <si>
    <t>MARKET RISK</t>
  </si>
  <si>
    <t>EU MR1: Market risk under Standardised Approach</t>
  </si>
  <si>
    <t xml:space="preserve">Transitional own funds </t>
  </si>
  <si>
    <t>CAPITAL BASE AND CAPITAL REQUIREMENTS, Leverage Ratio and Unencumbered Assets</t>
  </si>
  <si>
    <t xml:space="preserve">Issuer </t>
  </si>
  <si>
    <t xml:space="preserve">Unique identifier (eg CUSIP, ISIN or Bloomberg identifier for private placement) </t>
  </si>
  <si>
    <t xml:space="preserve">Governing law(s) of the instrument </t>
  </si>
  <si>
    <t xml:space="preserve">Regulatory treatment </t>
  </si>
  <si>
    <t>Transitional CRR rules</t>
  </si>
  <si>
    <t>Tier 2</t>
  </si>
  <si>
    <t xml:space="preserve">Post-transitional CRR rules </t>
  </si>
  <si>
    <t xml:space="preserve">Eligible at solo / (sub-)consolidated / solo&amp;(sub-)consolidated </t>
  </si>
  <si>
    <t>Instrument type (types to be specified by each jurisdiction)</t>
  </si>
  <si>
    <t>Amount recognised in regulatory capital (Currency in million, as of most recent reporting date).
Specify in particular if some parts of the instruments are in different tiers of the regulatory capital and if the amount recognised in regulatory capital is different from the amount issued.</t>
  </si>
  <si>
    <t xml:space="preserve">Nominal amount of instrument </t>
  </si>
  <si>
    <t xml:space="preserve">9a </t>
  </si>
  <si>
    <t xml:space="preserve">Issue price </t>
  </si>
  <si>
    <t xml:space="preserve">9b </t>
  </si>
  <si>
    <t xml:space="preserve">Redemption price </t>
  </si>
  <si>
    <t xml:space="preserve">Accounting classification </t>
  </si>
  <si>
    <t xml:space="preserve">Original date of issuance </t>
  </si>
  <si>
    <t xml:space="preserve">Perpetual or dated </t>
  </si>
  <si>
    <t>Dated</t>
  </si>
  <si>
    <t>Original maturity date</t>
  </si>
  <si>
    <t xml:space="preserve">Issuer call subject to prior supervisory approval </t>
  </si>
  <si>
    <t>Optional call date, contingent call dates and redemption amount</t>
  </si>
  <si>
    <t>Subsequent call dates, if applicable</t>
  </si>
  <si>
    <t>N/A</t>
  </si>
  <si>
    <t xml:space="preserve">Coupons / dividends </t>
  </si>
  <si>
    <t xml:space="preserve">Fixed or floating dividend/coupon </t>
  </si>
  <si>
    <t>Fixed</t>
  </si>
  <si>
    <t xml:space="preserve">Coupon rate and any related index </t>
  </si>
  <si>
    <t xml:space="preserve">Existence of a dividend stopper </t>
  </si>
  <si>
    <t>No</t>
  </si>
  <si>
    <t xml:space="preserve">20a </t>
  </si>
  <si>
    <t>Fully discretionary, partially discretionary or mandatory (in terms of timing)</t>
  </si>
  <si>
    <t xml:space="preserve">20b </t>
  </si>
  <si>
    <t>Fully discretionary, partially discretionary or mandatory (in terms of amount)</t>
  </si>
  <si>
    <t>Existence of step up or other incentive to redeem</t>
  </si>
  <si>
    <t>Noncumulative or cumulative</t>
  </si>
  <si>
    <t xml:space="preserve">Convertible or non-convertible </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</si>
  <si>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</si>
  <si>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</si>
  <si>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</si>
  <si>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</si>
  <si>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</si>
  <si>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</si>
  <si>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</si>
  <si>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</si>
  <si>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</si>
  <si>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</si>
  <si>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</si>
  <si>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Position in subordination hierarchy in liquidation (specify instrument type immediately senior to instrument)</t>
  </si>
  <si>
    <t xml:space="preserve">Non-compliant transitioned features </t>
  </si>
  <si>
    <t xml:space="preserve">If yes, specify non-compliant features </t>
  </si>
  <si>
    <t>Capital instruments’ main features</t>
  </si>
  <si>
    <t>Disclosure according to Article 3 in Commission implementing regulation (EU) No  1423/2013</t>
  </si>
  <si>
    <t>Capital instruments’ main features template (1)</t>
  </si>
  <si>
    <t>FMO - Nederlandse Financierings-Maatschappij voor Ontwikkelingslanden N.V.</t>
  </si>
  <si>
    <t>XS1117279379</t>
  </si>
  <si>
    <t>The Capital Securities are governed by, and construed in accordance with the laws of the Netherlands</t>
  </si>
  <si>
    <t>Solo &amp; consolidated</t>
  </si>
  <si>
    <t>Tier 2 as published in Regulation 
(EU) No 575/2013 article 63</t>
  </si>
  <si>
    <t>EUR 175 million</t>
  </si>
  <si>
    <t>99.28 per cent of the Aggregate Nominal Amount</t>
  </si>
  <si>
    <t>Redemption at par</t>
  </si>
  <si>
    <t>Liability - amortised cost</t>
  </si>
  <si>
    <t>08 December 2020, full amount redemption</t>
  </si>
  <si>
    <t>First call date or extend for another 5 years</t>
  </si>
  <si>
    <t>1.5 percent</t>
  </si>
  <si>
    <t>Fully discretionary</t>
  </si>
  <si>
    <t xml:space="preserve">Mandatory </t>
  </si>
  <si>
    <t>Cumulative</t>
  </si>
  <si>
    <t>Non-convertible</t>
  </si>
  <si>
    <t>Subordinated debt</t>
  </si>
  <si>
    <t>Encumbered assets</t>
  </si>
  <si>
    <t>Carrying amount of encumbered assets</t>
  </si>
  <si>
    <t>Fair value of encumbered assets</t>
  </si>
  <si>
    <t>Carrying amount of unencumbered assets</t>
  </si>
  <si>
    <t>Fair value of unencumbered assets</t>
  </si>
  <si>
    <t>Assets of the reporting institution</t>
  </si>
  <si>
    <t>Loans on demand</t>
  </si>
  <si>
    <t>Equity instruments</t>
  </si>
  <si>
    <t>Debt securities</t>
  </si>
  <si>
    <t>Loans and advances other than loans on demand</t>
  </si>
  <si>
    <t>Other assets</t>
  </si>
  <si>
    <t>Collateral received and own debt securities issued</t>
  </si>
  <si>
    <t>Fair value of encumbered collateral received or own debt securities issued</t>
  </si>
  <si>
    <t>Unencumbered</t>
  </si>
  <si>
    <t>Fair value of collateral received or own debt securities issued available for encumbrance</t>
  </si>
  <si>
    <t>Nominal amount of collateral received or own debt securities issued not available for encumbrance</t>
  </si>
  <si>
    <t>Collateral received by the reporting institution</t>
  </si>
  <si>
    <t>Other collateral received</t>
  </si>
  <si>
    <t>Own debt securities issued other than own covered bonds or ABSs</t>
  </si>
  <si>
    <t>Source of encumbrance</t>
  </si>
  <si>
    <t>Matching liabilities, contingent liabilities or securities lent</t>
  </si>
  <si>
    <t>Assets, collateral received and own debt securities issued other than covered bonds and ABSs encumbered</t>
  </si>
  <si>
    <t>Carrying amount of selected financial liabilities</t>
  </si>
  <si>
    <t>Derivatives</t>
  </si>
  <si>
    <t>Deposits</t>
  </si>
  <si>
    <t>Debt securities issued</t>
  </si>
  <si>
    <t>Other sources of encumbrance</t>
  </si>
  <si>
    <t xml:space="preserve">Encumbered assets are those that are pledged or other assets which are restricted to secure, credit-enhance or collateralise a transaction. </t>
  </si>
  <si>
    <t xml:space="preserve">The Pillar 3 Asset Encumbrance disclosure is based on the regulatory scope. </t>
  </si>
  <si>
    <t>The following activities conducted by FMO give rise to encumbered assets:</t>
  </si>
  <si>
    <t>· Derivatives: collateral agreements (ISDA/CSA contracts) encumbered assets to secure derivative positions.</t>
  </si>
  <si>
    <t>31 December 2016</t>
  </si>
  <si>
    <t>RWA</t>
  </si>
  <si>
    <t>Capital requirements</t>
  </si>
  <si>
    <t xml:space="preserve">         Outright products</t>
  </si>
  <si>
    <t>Interest rate risk (general and specific)</t>
  </si>
  <si>
    <t>Equity risk (general and specific)</t>
  </si>
  <si>
    <t>Foreign exchange risk</t>
  </si>
  <si>
    <t>Commodity risk</t>
  </si>
  <si>
    <t xml:space="preserve">         Options</t>
  </si>
  <si>
    <t>Simplified approach</t>
  </si>
  <si>
    <t>Delta-plus method</t>
  </si>
  <si>
    <t>Scenario approach</t>
  </si>
  <si>
    <t>Securitisation (specific risk)</t>
  </si>
  <si>
    <t>Total</t>
  </si>
  <si>
    <t>TABLE</t>
  </si>
  <si>
    <t>PAGE NUMBER</t>
  </si>
  <si>
    <t>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</si>
  <si>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</si>
  <si>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</si>
  <si>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</si>
  <si>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according to Article 429(11) of Regulation (EU) NO. 575/2013</t>
  </si>
  <si>
    <t>Adjustments for derivative financial instruments</t>
  </si>
  <si>
    <t>Adjustments for securities financing transactions</t>
  </si>
  <si>
    <t>Adjustment for off-balance sheet items (ie conversion to credit equivalent amounts of off-balance sheet exposures)</t>
  </si>
  <si>
    <t>Other adjustments</t>
  </si>
  <si>
    <t>Leverage ratio exposure</t>
  </si>
  <si>
    <t>Leverage ratio common disclosure</t>
  </si>
  <si>
    <t>On-balance sheet exposure (excluding derivatives and SFTs)</t>
  </si>
  <si>
    <t>On-balance sheet items (excluding derivatives and SFTs, but including collateral)</t>
  </si>
  <si>
    <t>Asset amounts deducted in determining Tier 1 capital</t>
  </si>
  <si>
    <t>Total on-balance sheet exposures (excluding derivatives and SFTs) (sum of lines 1 and 2)</t>
  </si>
  <si>
    <t>Derivative exposures</t>
  </si>
  <si>
    <t>Replacement cost associated with derivative transactions</t>
  </si>
  <si>
    <t>Add-on amounts for PFE associated with derivative transactions</t>
  </si>
  <si>
    <t>EU-5a</t>
  </si>
  <si>
    <t>Exposure determined under Original Exposure Method</t>
  </si>
  <si>
    <t>empty set in the EU</t>
  </si>
  <si>
    <t>Total derivative exposures (sum of lines 4 to 5a)</t>
  </si>
  <si>
    <t>Securities financing transactions exposures</t>
  </si>
  <si>
    <t>EU-12a</t>
  </si>
  <si>
    <t>SFT exposure according to Article 220 of Regulation (EU) NO. 575/2013</t>
  </si>
  <si>
    <t>EU-12b</t>
  </si>
  <si>
    <t>SFT exposure according to Article 222 of Regulation (EU) NO. 575/2013</t>
  </si>
  <si>
    <t>Total securities financing transaction exposures</t>
  </si>
  <si>
    <t>Off-balance sheet exposures</t>
  </si>
  <si>
    <t>Off-balance sheet exposures at gross notional amount</t>
  </si>
  <si>
    <t>Adjustments for conversion to credit equivalent amounts</t>
  </si>
  <si>
    <t>Total off-balance sheet exposures (sum of lines 17 to 18)</t>
  </si>
  <si>
    <t>Capital and Total Exposures</t>
  </si>
  <si>
    <t>Tier 1 capital</t>
  </si>
  <si>
    <t>EU-21a</t>
  </si>
  <si>
    <t>Exposures of financial sector entities according to Article 429(4) 2nd subparagraph of Regulation (EU) NO. 575/2013</t>
  </si>
  <si>
    <t>Total Exposures (sum of lines 3, 11, 16, 19 and 21a)</t>
  </si>
  <si>
    <t>Leverage Ratios</t>
  </si>
  <si>
    <t>End of quarter leverage ratio</t>
  </si>
  <si>
    <t>Choice on transitional arrangements for the definition of the capital measure</t>
  </si>
  <si>
    <t>EU-23</t>
  </si>
  <si>
    <t>Transitional</t>
  </si>
  <si>
    <t>EU-24</t>
  </si>
  <si>
    <t>Amount of derecognised fiduciary items in accordance with Article 429(11) of Regulation (EU) NO. 575/2013</t>
  </si>
  <si>
    <t>Split-up of on balance sheet exposure (excluding derivatives and SFTs)</t>
  </si>
  <si>
    <t>EU-1</t>
  </si>
  <si>
    <t>Total on-balance sheet exposures (excluding derivatives and SFTs),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</si>
  <si>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</si>
  <si>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</si>
  <si>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</si>
  <si>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</si>
  <si>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</si>
  <si>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</si>
  <si>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</si>
  <si>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</si>
  <si>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</si>
  <si>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</si>
  <si>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</si>
  <si>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</si>
  <si>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</si>
  <si>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</si>
  <si>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</si>
  <si>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</si>
  <si>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</si>
  <si>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t>
  </si>
  <si>
    <t>EU-11</t>
  </si>
  <si>
    <t>Exposures in default</t>
  </si>
  <si>
    <t>EU-12</t>
  </si>
  <si>
    <t>Other exposures (eg equity, securititsations, and other non-credit obligation assets)</t>
  </si>
  <si>
    <t xml:space="preserve">Qualitative disclosures </t>
  </si>
  <si>
    <t>Description of the processes used to manage the risk of excessive leverage</t>
  </si>
  <si>
    <t>Description of the factors that had an impact on the leverage ratio during the period to which the disclosed leverage ratio refers</t>
  </si>
  <si>
    <t>CDR leverage ratio</t>
  </si>
  <si>
    <t>Amount at Disclosure Date</t>
  </si>
  <si>
    <t>CDR leverage ratio exposures</t>
  </si>
  <si>
    <t>Text</t>
  </si>
  <si>
    <t>Regulation (EU) no 575/2013 article reference</t>
  </si>
  <si>
    <t>Amount at disclosure date</t>
  </si>
  <si>
    <t>Amount subject to pre-regulation (EU) No 575/2013 treatment or prescribed residual amount of regulation (EU) No 575/2013</t>
  </si>
  <si>
    <t>Common Equity Tier 1 capital: instruments and reserves</t>
  </si>
  <si>
    <t>Capital instruments and the related share premium accounts</t>
  </si>
  <si>
    <t>26 (1), 27, 28, 29,</t>
  </si>
  <si>
    <t>EBA list 26 (3)</t>
  </si>
  <si>
    <t>of which: Ordinary Shares</t>
  </si>
  <si>
    <t>Retained Earnings</t>
  </si>
  <si>
    <t>26 (1) c</t>
  </si>
  <si>
    <t>Accumulated other comprehensive income (and other reserves, to include unrealised gains and losses under the applicable accounting standards</t>
  </si>
  <si>
    <t>26 (1) (d) +(e)</t>
  </si>
  <si>
    <t>3a</t>
  </si>
  <si>
    <t>Funds for general baning risk</t>
  </si>
  <si>
    <t>26 (1) (f)</t>
  </si>
  <si>
    <t>Amount of qualifying items referred to Article 484 (3) and the related share premium accounts subject to phase out from CET1</t>
  </si>
  <si>
    <t>486 |(2)</t>
  </si>
  <si>
    <t xml:space="preserve"> </t>
  </si>
  <si>
    <t>Public sector capital injections grandfathered until 1 Januari 2018</t>
  </si>
  <si>
    <t>483 (2)</t>
  </si>
  <si>
    <t>Minority interest (amount allowed in consolidated CET1)</t>
  </si>
  <si>
    <t>84, 479, 480</t>
  </si>
  <si>
    <t>5a</t>
  </si>
  <si>
    <t>Independently received interim profits net of any forseeable charge of dividend</t>
  </si>
  <si>
    <t>26 (2)</t>
  </si>
  <si>
    <t>Common Equity Tier 1 (CET1) capital before regulatory adjustments</t>
  </si>
  <si>
    <t>Common Equity Tier 1 capital: regulatory adjustments</t>
  </si>
  <si>
    <t>Additional value adjustments (negative amount)</t>
  </si>
  <si>
    <t>34, 105</t>
  </si>
  <si>
    <t>Intangible assets (net of related tax liability) (negative amount)</t>
  </si>
  <si>
    <t>36 (1) (b), 37, 472 (4)</t>
  </si>
  <si>
    <t>Empty set in EU</t>
  </si>
  <si>
    <t>Deffered tax assets that rely on future profitability excluding thise arising from temporary differences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</si>
  <si>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</si>
  <si>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</si>
  <si>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</si>
  <si>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</si>
  <si>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t>
  </si>
  <si>
    <t>472 (6)</t>
  </si>
  <si>
    <t>Any increase in equity that results from securitised assets (negative amount)</t>
  </si>
  <si>
    <t>32 (1)</t>
  </si>
  <si>
    <t>Gains or losses on liabilities valued at fair value resulting from changes in own credit standing</t>
  </si>
  <si>
    <t>33 (b)</t>
  </si>
  <si>
    <t>Defined-benefit pension fund assets (negative amount)</t>
  </si>
  <si>
    <t>36 (1) (e), 41, 472 (7)</t>
  </si>
  <si>
    <t>Direct and indirect holdings by an institution of own CET1 instruments (negative amount)</t>
  </si>
  <si>
    <t>36 (1) (f), 42, 472 (8)</t>
  </si>
  <si>
    <t>Holdings of the CET1 instruments of financial sector entities where those entities have reciprocal cross holdings with the institution designed to inflate artificially the own funds of the institution (negative amount)</t>
  </si>
  <si>
    <t>36 (1) (g), 44, 472 (9)</t>
  </si>
  <si>
    <t>Direct and indirect holdings by the institution of the CET1 instruments of financial sector entities where the institution does not have a significant investment in those entities (amount above the 10% threshold and net of eligible short positions) (negative amount)</t>
  </si>
  <si>
    <t>36 (1) (h), 43, 45, 46 ,</t>
  </si>
  <si>
    <t>49 (2) (3), 79, 472 (10)</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</si>
  <si>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</si>
  <si>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t>
  </si>
  <si>
    <t>48 (1) (b), 49 (1) to</t>
  </si>
  <si>
    <t>(3), 79, 470, 472 (11)</t>
  </si>
  <si>
    <t>Empty Set in the EU</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</si>
  <si>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</si>
  <si>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</si>
  <si>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</si>
  <si>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</si>
  <si>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</si>
  <si>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</si>
  <si>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</si>
  <si>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</si>
  <si>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t>
  </si>
  <si>
    <t>243 (1) (b)</t>
  </si>
  <si>
    <t>244 (1) (b)</t>
  </si>
  <si>
    <t>20d</t>
  </si>
  <si>
    <t>of which: free deliveries (negative amount)</t>
  </si>
  <si>
    <t>36 (1) (k) (iii), 379 (3)</t>
  </si>
  <si>
    <t>Deferred tax assets arising from temporary differences (amount above 10% threshold, net of related tax liability where the conditions in 38 (3) are met) (negative amount)</t>
  </si>
  <si>
    <t>36 (1) (c), 38, 48 (1)</t>
  </si>
  <si>
    <t>(a),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</si>
  <si>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</si>
  <si>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</si>
  <si>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</si>
  <si>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t>
  </si>
  <si>
    <t>470, 472 (11)</t>
  </si>
  <si>
    <t>of which: deferred tax assets arising from temporary differences</t>
  </si>
  <si>
    <t>25a</t>
  </si>
  <si>
    <t>Losses for the current financial year (negative amount)</t>
  </si>
  <si>
    <t>36 (1) (a), 472 (3)</t>
  </si>
  <si>
    <t>25b</t>
  </si>
  <si>
    <t>Foreseeable tax charges relating to CET1 items (negative amount)</t>
  </si>
  <si>
    <t>36 (1) (I)</t>
  </si>
  <si>
    <t>Regulatory adjustments applied to Common Equity Tier 1 in respect of amounts subject to pre-CRR treatment</t>
  </si>
  <si>
    <t>26a</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</si>
  <si>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</si>
  <si>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</si>
  <si>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</si>
  <si>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</si>
  <si>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26b</t>
  </si>
  <si>
    <t>Amount to be deducted from or added to Common Equity Tier 1 capital with regard to additional filters and deductions required pre CRR</t>
  </si>
  <si>
    <t>Of which: prudential filter regarding the introduction of amendments to IAS 19</t>
  </si>
  <si>
    <t>Qualifying AT1 deductions that exceed the AT1 capital of the institution (negative amount)</t>
  </si>
  <si>
    <t>36 (1) U)</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</si>
  <si>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</si>
  <si>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</si>
  <si>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</si>
  <si>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</si>
  <si>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</si>
  <si>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</si>
  <si>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</si>
  <si>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</si>
  <si>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Public sector capital injections grandfathered until 1 January 2018</t>
  </si>
  <si>
    <t>483 (3)</t>
  </si>
  <si>
    <t>Qualifying Tier 1 capital included in consolidated AT1 capital (including minority interests not included in row 5) issued by subsidiaries and held by third parties</t>
  </si>
  <si>
    <t>85, 86, 480</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</si>
  <si>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</si>
  <si>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</si>
  <si>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</si>
  <si>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</si>
  <si>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52 (1) (b), 56 (a), 57,</t>
  </si>
  <si>
    <t>475 (2)</t>
  </si>
  <si>
    <t>Holdings of the AT1 instruments of financial sector entities where those entities have reciprocal cross holdings with the institution designed to inflate artificially the own funds of the institution (negative amount)</t>
  </si>
  <si>
    <t>56 (b), 58, 475 (3)</t>
  </si>
  <si>
    <t>Direct and indirect holdings of the AT1 instruments of financial sector entities where the institution does not have a significant investment in those entities (amount above the 10% threshold and net of eligible short posilions) (negative amount)</t>
  </si>
  <si>
    <t>56 (c), 59, 60, 79, 475</t>
  </si>
  <si>
    <t>(4)</t>
  </si>
  <si>
    <t>Direct and indirect holdings by the institution of the AT1 instruments of financial sector entities where the insti- tution has a significant investment in those entities (amount above the 10% threshold net of eligible short positions) (negative amount)</t>
  </si>
  <si>
    <t>56 (d), 59, 79, 475 (4)</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</si>
  <si>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</si>
  <si>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</si>
  <si>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</si>
  <si>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472, 472(3)(a), 472</t>
  </si>
  <si>
    <t>(4), 472 (6), 472 (8)</t>
  </si>
  <si>
    <t>(a), 472 (9), 472 (10)</t>
  </si>
  <si>
    <t>(a), 472 (11) (a)</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</si>
  <si>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</si>
  <si>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</si>
  <si>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</si>
  <si>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477, 477 (3), 477 (4)</t>
  </si>
  <si>
    <t>(a)</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</si>
  <si>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</si>
  <si>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</si>
  <si>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</si>
  <si>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467, 468, 481</t>
  </si>
  <si>
    <t>Of which: ... possible filter for unrealised losses</t>
  </si>
  <si>
    <t>Of which: ... possible filter for unrealised gains</t>
  </si>
  <si>
    <t>Of which: ...</t>
  </si>
  <si>
    <t>Qualifying T2 deductions that exceed the T2 capital of the institution (negative amount)</t>
  </si>
  <si>
    <t>56 (e)</t>
  </si>
  <si>
    <t>Excess of deduction from AT1 items over AT1 capital (deducted in CET1)</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</si>
  <si>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</si>
  <si>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</si>
  <si>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</si>
  <si>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</si>
  <si>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</si>
  <si>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</si>
  <si>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</si>
  <si>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</si>
  <si>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interests and AT1 instruments not included in rows 5 or 34) issued by subsidiaries and held by third parties</t>
  </si>
  <si>
    <t>87, 88, 480</t>
  </si>
  <si>
    <t>Credit risk adjustments</t>
  </si>
  <si>
    <t>62 (c) &amp; (d)</t>
  </si>
  <si>
    <t>Tier 2 (T2) capital before regulatory adjustments</t>
  </si>
  <si>
    <t>Tier 2 (T2) capital: regulatory adjustments</t>
  </si>
  <si>
    <t>Direct and indirect holdings by an institution of own T2 instruments and subordinated loans (negative amount)</t>
  </si>
  <si>
    <t>63 (b) (i), 66 (a), 67,</t>
  </si>
  <si>
    <t>477 (2)</t>
  </si>
  <si>
    <t>Holdings of the T2 instruments and subordinated loans of financial sector entities where those entities have reciprocal cross holdings with the institution designed to inflate artificially the own funds of the institution (negative amount)</t>
  </si>
  <si>
    <t>66 (b), 68, 477 (3)</t>
  </si>
  <si>
    <t>Direct and indirect holdings of the T2 instruments and subordinated loans of financial sector entities where the institution does not have a significant investment in those entities (amount above 10% threshold and net of eligible short positions) (negative amount)</t>
  </si>
  <si>
    <t>66 (c), 69, 70, 79, 477</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</si>
  <si>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</si>
  <si>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</si>
  <si>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</si>
  <si>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</si>
  <si>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</si>
  <si>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66 (d), 69, 79, 477 (4)</t>
  </si>
  <si>
    <t>Regulatory adjustments applied to tier 2 in respect of amounts subject to pre-CRR treatment and transitional treatments subject to phase out as prescribed in Regu- lation (EU) No 575/2013 (i.e. CRR residual amounts)</t>
  </si>
  <si>
    <t>56a</t>
  </si>
  <si>
    <t>Residual amounts deducted from Tier 2capital with regard to deduction from Common Equity Tier 1 capital during the transitional period pursuant to article 472 of Regulation (EU) No 575/2013</t>
  </si>
  <si>
    <t>472 , 472(3)(a), 472</t>
  </si>
  <si>
    <t>56b</t>
  </si>
  <si>
    <t>Residual amounts deducted from Tier 2 capital with regard to deduction from Additional Tier 1 capital during the transitional period pursuant to article 475 of Regulation (EU) No 575/2013</t>
  </si>
  <si>
    <t>475, 475 (2) (a), 475</t>
  </si>
  <si>
    <t>(3), 475 (4) (a)</t>
  </si>
  <si>
    <t>Of which items to be detailed line by line, e.g. reciprocal cross holdings in at1 instruments, direct holdings of non significant investments in the capital of other financial sector entities ,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</si>
  <si>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</si>
  <si>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</si>
  <si>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</si>
  <si>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</si>
  <si>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</si>
  <si>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</si>
  <si>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</si>
  <si>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</si>
  <si>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</si>
  <si>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</si>
  <si>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92 (2) (a), 465</t>
  </si>
  <si>
    <t>Tier 1 (as a percentage of risk exposure amount)</t>
  </si>
  <si>
    <t>92 (2) (b), 465</t>
  </si>
  <si>
    <t>Total capital (as a percentage of risk exposure amount)</t>
  </si>
  <si>
    <t>92 (2) (c)</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</si>
  <si>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</si>
  <si>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CRD 128, 129, 130</t>
  </si>
  <si>
    <t>of which: capital conservation buffer requirement</t>
  </si>
  <si>
    <t>of which: countercyclical buffer requirement</t>
  </si>
  <si>
    <t>of which: systemic risk buffer requirement</t>
  </si>
  <si>
    <t>67a</t>
  </si>
  <si>
    <t>of which: Global Systemically  Important  Institution (G-Sll) or  Other  Systemically  Important  Institution  (0-Sll)  buffer</t>
  </si>
  <si>
    <t>CRD 131</t>
  </si>
  <si>
    <t>Common Equity Tier 1 available to meet buffers (as a percentage of risk exposure amount)</t>
  </si>
  <si>
    <t>CRD 128</t>
  </si>
  <si>
    <t>[non relevant in EU regulation]</t>
  </si>
  <si>
    <t>Direct and indirect holdings of the capital of  financial sector entities where the institution does not have a significant investment in those entities (amount below 10% threshold and net of eligible short positions)</t>
  </si>
  <si>
    <t>36 (1) (h), 45, 46, 472 (10)</t>
  </si>
  <si>
    <t>56 (c), 59, 60, 475 (4)</t>
  </si>
  <si>
    <t>66 (c), 69, 70, 477 (4)</t>
  </si>
  <si>
    <t>Direct and indirect holdings by the institution of the CET 1 instruments  of financial  sector  entities  where the  institution has a significant investment in those entities (amount below 10% threshold and net of eligible short positions)</t>
  </si>
  <si>
    <t>36 (1) (i), 45 , 48, 470,</t>
  </si>
  <si>
    <t>472 (11)</t>
  </si>
  <si>
    <t>Deferred tax assets arising from temporary differences (amount below 10% threshold, net of related tax liability where the conditions in Article 38 (3) are met)</t>
  </si>
  <si>
    <t>36 (1) (c), 38, 48, 470,</t>
  </si>
  <si>
    <t>472 (5)</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</si>
  <si>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</si>
  <si>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</si>
  <si>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</si>
  <si>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</si>
  <si>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</si>
  <si>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</si>
  <si>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</si>
  <si>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</si>
  <si>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</si>
  <si>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</si>
  <si>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</si>
  <si>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</si>
  <si>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</si>
  <si>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</si>
  <si>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</si>
  <si>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EU CR1-A: Credit quality of exposures by exposure classes and instruments</t>
  </si>
  <si>
    <t>EU CR1-D: Ageing of past-due exposures</t>
  </si>
  <si>
    <t>ROW</t>
  </si>
  <si>
    <t>General Credit Exposures</t>
  </si>
  <si>
    <t>Trading Book Exposure</t>
  </si>
  <si>
    <t>Securitisation Exposure</t>
  </si>
  <si>
    <t>Own Funds Requirements</t>
  </si>
  <si>
    <t>Own funds requirement weights</t>
  </si>
  <si>
    <t>Counter cyclical capital buffer rate</t>
  </si>
  <si>
    <t>Exposure value for SA</t>
  </si>
  <si>
    <t>Exposure value IRB</t>
  </si>
  <si>
    <t>Sum of long and short position of trading book</t>
  </si>
  <si>
    <t>Value of trading book exposure for internal models</t>
  </si>
  <si>
    <t>Exposure value for IRB</t>
  </si>
  <si>
    <t>Of which: General credit exposures</t>
  </si>
  <si>
    <t>Of which: Trading book exposures</t>
  </si>
  <si>
    <t>Of which: Securitisation exposures</t>
  </si>
  <si>
    <t>Breakdown by country</t>
  </si>
  <si>
    <t>010</t>
  </si>
  <si>
    <t>020</t>
  </si>
  <si>
    <t>030</t>
  </si>
  <si>
    <t>040</t>
  </si>
  <si>
    <t>050</t>
  </si>
  <si>
    <t>060</t>
  </si>
  <si>
    <t>070</t>
  </si>
  <si>
    <t>080</t>
  </si>
  <si>
    <t>090</t>
  </si>
  <si>
    <t>AL</t>
  </si>
  <si>
    <t>Albania</t>
  </si>
  <si>
    <t>AM</t>
  </si>
  <si>
    <t>Armenia</t>
  </si>
  <si>
    <t>AR</t>
  </si>
  <si>
    <t>Argentina</t>
  </si>
  <si>
    <t>AZ</t>
  </si>
  <si>
    <t>Azerbaijan</t>
  </si>
  <si>
    <t>BA</t>
  </si>
  <si>
    <t>BD</t>
  </si>
  <si>
    <t>Bangladesh</t>
  </si>
  <si>
    <t>BG</t>
  </si>
  <si>
    <t>Bulgaria</t>
  </si>
  <si>
    <t>BO</t>
  </si>
  <si>
    <t>Bolivia</t>
  </si>
  <si>
    <t>BR</t>
  </si>
  <si>
    <t>Brazil</t>
  </si>
  <si>
    <t>BY</t>
  </si>
  <si>
    <t>Belarus</t>
  </si>
  <si>
    <t>CA</t>
  </si>
  <si>
    <t>Canada</t>
  </si>
  <si>
    <t>CH</t>
  </si>
  <si>
    <t>Switzerland</t>
  </si>
  <si>
    <t>CI</t>
  </si>
  <si>
    <t>Cote d'Ivoire</t>
  </si>
  <si>
    <t>CM</t>
  </si>
  <si>
    <t>Cameroon</t>
  </si>
  <si>
    <t>CN</t>
  </si>
  <si>
    <t>China</t>
  </si>
  <si>
    <t>CO</t>
  </si>
  <si>
    <t>Colombia</t>
  </si>
  <si>
    <t>CR</t>
  </si>
  <si>
    <t>Costa Rica</t>
  </si>
  <si>
    <t>CW</t>
  </si>
  <si>
    <t>Curaçao</t>
  </si>
  <si>
    <t>DE</t>
  </si>
  <si>
    <t>Germany</t>
  </si>
  <si>
    <t>DJ</t>
  </si>
  <si>
    <t>Djibouti</t>
  </si>
  <si>
    <t>DK</t>
  </si>
  <si>
    <t>Denmark</t>
  </si>
  <si>
    <t>DO</t>
  </si>
  <si>
    <t>Dominican Republic</t>
  </si>
  <si>
    <t>DZ</t>
  </si>
  <si>
    <t>Algeria</t>
  </si>
  <si>
    <t>EC</t>
  </si>
  <si>
    <t>Ecuador</t>
  </si>
  <si>
    <t>EG</t>
  </si>
  <si>
    <t>Egypt</t>
  </si>
  <si>
    <t>ET</t>
  </si>
  <si>
    <t>Ethiopia</t>
  </si>
  <si>
    <t>GB</t>
  </si>
  <si>
    <t>United Kingdom</t>
  </si>
  <si>
    <t>GE</t>
  </si>
  <si>
    <t>Georgia</t>
  </si>
  <si>
    <t>GG</t>
  </si>
  <si>
    <t>GH</t>
  </si>
  <si>
    <t>Ghana</t>
  </si>
  <si>
    <t>GN</t>
  </si>
  <si>
    <t>Guinea</t>
  </si>
  <si>
    <t>GT</t>
  </si>
  <si>
    <t>Guatemala</t>
  </si>
  <si>
    <t>HN</t>
  </si>
  <si>
    <t>Honduras</t>
  </si>
  <si>
    <t>HT</t>
  </si>
  <si>
    <t>Haiti</t>
  </si>
  <si>
    <t>ID</t>
  </si>
  <si>
    <t>Indonesia</t>
  </si>
  <si>
    <t>IN</t>
  </si>
  <si>
    <t>India</t>
  </si>
  <si>
    <t>IQ</t>
  </si>
  <si>
    <t>Iraq</t>
  </si>
  <si>
    <t>JE</t>
  </si>
  <si>
    <t>JM</t>
  </si>
  <si>
    <t>Jamaica</t>
  </si>
  <si>
    <t>JO</t>
  </si>
  <si>
    <t>Jordan</t>
  </si>
  <si>
    <t>KE</t>
  </si>
  <si>
    <t>Kenya</t>
  </si>
  <si>
    <t>KG</t>
  </si>
  <si>
    <t>Kyrgyzstan</t>
  </si>
  <si>
    <t>KH</t>
  </si>
  <si>
    <t>Cambodia</t>
  </si>
  <si>
    <t>KR</t>
  </si>
  <si>
    <t>KY</t>
  </si>
  <si>
    <t>Cayman Islands</t>
  </si>
  <si>
    <t>KZ</t>
  </si>
  <si>
    <t>Kazakhstan</t>
  </si>
  <si>
    <t>LA</t>
  </si>
  <si>
    <t>LK</t>
  </si>
  <si>
    <t>Sri Lanka</t>
  </si>
  <si>
    <t>LU</t>
  </si>
  <si>
    <t>Luxembourg</t>
  </si>
  <si>
    <t>MA</t>
  </si>
  <si>
    <t>Morocco</t>
  </si>
  <si>
    <t>MD</t>
  </si>
  <si>
    <t>ME</t>
  </si>
  <si>
    <t>Montenegro</t>
  </si>
  <si>
    <t>MG</t>
  </si>
  <si>
    <t>Madagascar</t>
  </si>
  <si>
    <t>MM</t>
  </si>
  <si>
    <t>MN</t>
  </si>
  <si>
    <t>Mongolia</t>
  </si>
  <si>
    <t>MT</t>
  </si>
  <si>
    <t>Malta</t>
  </si>
  <si>
    <t>MU</t>
  </si>
  <si>
    <t>Mauritius</t>
  </si>
  <si>
    <t>MV</t>
  </si>
  <si>
    <t>Maldives</t>
  </si>
  <si>
    <t>MX</t>
  </si>
  <si>
    <t>Mexico</t>
  </si>
  <si>
    <t>MZ</t>
  </si>
  <si>
    <t>Mozambique</t>
  </si>
  <si>
    <t>NG</t>
  </si>
  <si>
    <t>Nigeria</t>
  </si>
  <si>
    <t>NI</t>
  </si>
  <si>
    <t>Nicaragua</t>
  </si>
  <si>
    <t>NL</t>
  </si>
  <si>
    <t>Netherlands</t>
  </si>
  <si>
    <t>NP</t>
  </si>
  <si>
    <t>Nepal</t>
  </si>
  <si>
    <t>PA</t>
  </si>
  <si>
    <t>Panama</t>
  </si>
  <si>
    <t>PE</t>
  </si>
  <si>
    <t>Peru</t>
  </si>
  <si>
    <t>PG</t>
  </si>
  <si>
    <t>Papua New Guinea</t>
  </si>
  <si>
    <t>PH</t>
  </si>
  <si>
    <t>Philippines</t>
  </si>
  <si>
    <t>PK</t>
  </si>
  <si>
    <t>Pakistan</t>
  </si>
  <si>
    <t>PY</t>
  </si>
  <si>
    <t>Paraguay</t>
  </si>
  <si>
    <t>RS</t>
  </si>
  <si>
    <t>Serbia</t>
  </si>
  <si>
    <t>RU</t>
  </si>
  <si>
    <t>RW</t>
  </si>
  <si>
    <t>Rwanda</t>
  </si>
  <si>
    <t>SG</t>
  </si>
  <si>
    <t>Singapore</t>
  </si>
  <si>
    <t>SL</t>
  </si>
  <si>
    <t>Sierra Leone</t>
  </si>
  <si>
    <t>SN</t>
  </si>
  <si>
    <t>Senegal</t>
  </si>
  <si>
    <t>SV</t>
  </si>
  <si>
    <t>El Salvador</t>
  </si>
  <si>
    <t>TH</t>
  </si>
  <si>
    <t>Thailand</t>
  </si>
  <si>
    <t>TN</t>
  </si>
  <si>
    <t>TR</t>
  </si>
  <si>
    <t>Turkey</t>
  </si>
  <si>
    <t>TZ</t>
  </si>
  <si>
    <t>UA</t>
  </si>
  <si>
    <t>Ukraine</t>
  </si>
  <si>
    <t>UG</t>
  </si>
  <si>
    <t>Uganda</t>
  </si>
  <si>
    <t>US</t>
  </si>
  <si>
    <t>UZ</t>
  </si>
  <si>
    <t>Uzbekistan</t>
  </si>
  <si>
    <t>VN</t>
  </si>
  <si>
    <t>Vietnam</t>
  </si>
  <si>
    <t>ZA</t>
  </si>
  <si>
    <t>South Africa</t>
  </si>
  <si>
    <t>ZM</t>
  </si>
  <si>
    <t>Zambia</t>
  </si>
  <si>
    <t>TOTAL</t>
  </si>
  <si>
    <t>Exposure value and Risk Weighted Assets per exposure class</t>
  </si>
  <si>
    <t>SA approach</t>
  </si>
  <si>
    <t>On-balance</t>
  </si>
  <si>
    <t>Off-balance</t>
  </si>
  <si>
    <t>Total SA</t>
  </si>
  <si>
    <t>Total 2016</t>
  </si>
  <si>
    <t>High Risk</t>
  </si>
  <si>
    <t>Multilateral Development Banks</t>
  </si>
  <si>
    <t>Public Sector Entities</t>
  </si>
  <si>
    <t>Exposure Value (READ)</t>
  </si>
  <si>
    <t>Gross carrying amount of performing and non-performing exposures</t>
  </si>
  <si>
    <t>Accumulated impairment and provisions and negative fair value adjustments due to credit risk</t>
  </si>
  <si>
    <t>Collaterals and financial guarantees received</t>
  </si>
  <si>
    <t>Of which performing but past due &gt;30 days and &lt;=90 days</t>
  </si>
  <si>
    <t>of which performing forborne</t>
  </si>
  <si>
    <t>Of which non-performing</t>
  </si>
  <si>
    <t>On performing exposures</t>
  </si>
  <si>
    <t>On non-performing exposures</t>
  </si>
  <si>
    <t>of which: forborne exposures</t>
  </si>
  <si>
    <t>of which: forborne</t>
  </si>
  <si>
    <t>Debt Securities</t>
  </si>
  <si>
    <t>Loans and advances</t>
  </si>
  <si>
    <t>&lt;= 30 days</t>
  </si>
  <si>
    <t>&gt;30 days &lt;60 days</t>
  </si>
  <si>
    <t>&gt; 60 days &lt;90 days</t>
  </si>
  <si>
    <t>&gt;90 days &lt;180 days</t>
  </si>
  <si>
    <t>&gt;180 days &lt; 1year</t>
  </si>
  <si>
    <t>&gt; 1year</t>
  </si>
  <si>
    <t>Loans</t>
  </si>
  <si>
    <t>Total exposures</t>
  </si>
  <si>
    <t>Exposures before CCF and CRM</t>
  </si>
  <si>
    <t>Exposures post-CCF and CRM</t>
  </si>
  <si>
    <t>RWA and RWA density</t>
  </si>
  <si>
    <t>Exposure classes</t>
  </si>
  <si>
    <t>On-Balance Sheet amount</t>
  </si>
  <si>
    <t>Off-Balance Sheet amount</t>
  </si>
  <si>
    <t>RWA density</t>
  </si>
  <si>
    <t>Central governments or central banks</t>
  </si>
  <si>
    <t>Corporates</t>
  </si>
  <si>
    <t>Exposure in default</t>
  </si>
  <si>
    <t>International organisations</t>
  </si>
  <si>
    <t>Risk weight</t>
  </si>
  <si>
    <t>Un-rated</t>
  </si>
  <si>
    <t>others</t>
  </si>
  <si>
    <t>de-ducted</t>
  </si>
  <si>
    <t>Standardised approach - credit risk exposure and Credit Risk Mitigation (CRM) effects</t>
  </si>
  <si>
    <t>Replacement cost (floored MtM)</t>
  </si>
  <si>
    <t>Mark to market (Derivatives)</t>
  </si>
  <si>
    <t>Financial collateral comprehensive method (for SFT’s)</t>
  </si>
  <si>
    <t>Exposure Class</t>
  </si>
  <si>
    <t>Others</t>
  </si>
  <si>
    <t>Other items</t>
  </si>
  <si>
    <t>Exposure post CRM</t>
  </si>
  <si>
    <t>Other Items</t>
  </si>
  <si>
    <t>Add-on for Potential Future Exposure</t>
  </si>
  <si>
    <t>Impairment allowances - movements</t>
  </si>
  <si>
    <t>Increases due to amounts set aside for estimated loan loasses during the period</t>
  </si>
  <si>
    <t>Decreases due to amounts set aside for estimated loan loasses during the period</t>
  </si>
  <si>
    <t>Decreases due to amounts taken against allowances</t>
  </si>
  <si>
    <t>Loans and Advances (Corporate loans)</t>
  </si>
  <si>
    <t>Closing balance at December 2016</t>
  </si>
  <si>
    <t>Reconciliation of non-performing loans (impairments and IBNR)</t>
  </si>
  <si>
    <t>Opening balance at 31 December 2015</t>
  </si>
  <si>
    <t>Collective allowances for incurred but not reported losses on financial assets - movements</t>
  </si>
  <si>
    <t>Under SA approach</t>
  </si>
  <si>
    <t>Central Governments or Central Banks</t>
  </si>
  <si>
    <t>*Exposure reported is gross carrying exposure as reported in COREP at 31 December 2016</t>
  </si>
  <si>
    <t>Notional</t>
  </si>
  <si>
    <t>MtM</t>
  </si>
  <si>
    <t>OTC derivatives</t>
  </si>
  <si>
    <t>CCP</t>
  </si>
  <si>
    <t>Non-CCP</t>
  </si>
  <si>
    <t>ETD derivatives</t>
  </si>
  <si>
    <t xml:space="preserve"> Netting benefits</t>
  </si>
  <si>
    <t xml:space="preserve"> Netted current credit exposure</t>
  </si>
  <si>
    <t xml:space="preserve"> Net credit exposure</t>
  </si>
  <si>
    <t xml:space="preserve">Derivatives by underlying  </t>
  </si>
  <si>
    <t>Securities Financing Transactions</t>
  </si>
  <si>
    <t>Cross-product netting</t>
  </si>
  <si>
    <t xml:space="preserve">Total  </t>
  </si>
  <si>
    <t>*Exposure value reported in this table is before Credit Risk Mitigation but post contractual netting</t>
  </si>
  <si>
    <t>Net carrying value of exposures 
at the end 
of 2016</t>
  </si>
  <si>
    <t xml:space="preserve">Average 
net exposures 
over the period
</t>
  </si>
  <si>
    <t>SA Approach</t>
  </si>
  <si>
    <t>Total SA Approach</t>
  </si>
  <si>
    <t>Covered Bonds</t>
  </si>
  <si>
    <t>Net carrying value</t>
  </si>
  <si>
    <t>Europe &amp; Central Asia</t>
  </si>
  <si>
    <t>Other Europe &amp; Central Asia</t>
  </si>
  <si>
    <t>America</t>
  </si>
  <si>
    <t>Africa</t>
  </si>
  <si>
    <t>Other Africa</t>
  </si>
  <si>
    <t>Asia</t>
  </si>
  <si>
    <t>Cambodja</t>
  </si>
  <si>
    <t>Other Asia</t>
  </si>
  <si>
    <t>Latin America - Carribean</t>
  </si>
  <si>
    <t>Other Latin America - Carribean</t>
  </si>
  <si>
    <t>&lt;= 1 year</t>
  </si>
  <si>
    <t>&gt; 1 year</t>
  </si>
  <si>
    <t>&gt;= 5 years</t>
  </si>
  <si>
    <t>&lt; 5 years</t>
  </si>
  <si>
    <t>Undefined maturity</t>
  </si>
  <si>
    <t>A Agriculture, forestry and fishing</t>
  </si>
  <si>
    <t>C Manufacturing</t>
  </si>
  <si>
    <t>D Electricity, gas, steam and air conditioning supply</t>
  </si>
  <si>
    <t>G Wholesale and retail trade</t>
  </si>
  <si>
    <t>H Transport and storage</t>
  </si>
  <si>
    <t>J Information and communication</t>
  </si>
  <si>
    <t>K Financial and Insurance Activities</t>
  </si>
  <si>
    <t>N Administrative and support service activities</t>
  </si>
  <si>
    <t>O Public administration and defence, compulsory social security</t>
  </si>
  <si>
    <t>S Other services</t>
  </si>
  <si>
    <t>gross carrying values</t>
  </si>
  <si>
    <t>defaulted exposures</t>
  </si>
  <si>
    <t>Non-defaulted exposures</t>
  </si>
  <si>
    <t>Net values</t>
  </si>
  <si>
    <t>specific credit risk adjustments(*)</t>
  </si>
  <si>
    <t>(*) Incurred but not reported losses (IBNR) is reported under specific credit risk adjustments</t>
  </si>
  <si>
    <t>specific credit risk adjustments (*)</t>
  </si>
  <si>
    <t>EUROPE &amp; CENTRAL ASIA</t>
  </si>
  <si>
    <t xml:space="preserve">This document contains selected Pillar 3 information in addition to the Pillar 3 information published on website of FMO Development - Nederlandse Financierings - Maatschapij voor Ontwikkelingslanden N.V. This report is presented in euros (EUR), which is FMO's presentation currency, rounded to the nearest thousand (unless otherwise stated). </t>
  </si>
  <si>
    <t>The figures presented in this document have been neither audited nor reviewed by our external auditor.</t>
  </si>
  <si>
    <t>The figures presented in this document are to be reconciled to Regulatory Reports FINREP and COREP</t>
  </si>
  <si>
    <t>Gross and net carrying values include on balance and off balance items and represent values before credit risk mitigation</t>
  </si>
  <si>
    <t>Countercyclical capital buffer (in thousands)</t>
  </si>
  <si>
    <t>Bosnia Herzegovina</t>
  </si>
  <si>
    <t>Guernsey, CI</t>
  </si>
  <si>
    <t>Jersey, CI</t>
  </si>
  <si>
    <t>Korea South</t>
  </si>
  <si>
    <t>Laos</t>
  </si>
  <si>
    <t>Moldova</t>
  </si>
  <si>
    <t>Myanmar (formerly Burma)</t>
  </si>
  <si>
    <t>NE</t>
  </si>
  <si>
    <t>Niger</t>
  </si>
  <si>
    <t>Russia</t>
  </si>
  <si>
    <t>TG</t>
  </si>
  <si>
    <t>Togo</t>
  </si>
  <si>
    <t>TJ</t>
  </si>
  <si>
    <t>Tajikistan</t>
  </si>
  <si>
    <t>Tonga</t>
  </si>
  <si>
    <t>Tanzania</t>
  </si>
  <si>
    <t>United States of America</t>
  </si>
  <si>
    <t>Tier 2 - 31 december 2017</t>
  </si>
  <si>
    <t>31 December 2017</t>
  </si>
  <si>
    <t>Refer to Pillar 3 Disclosures 2017</t>
  </si>
  <si>
    <t>ML</t>
  </si>
  <si>
    <t>Mali</t>
  </si>
  <si>
    <t>LB</t>
  </si>
  <si>
    <t>Lebanon</t>
  </si>
  <si>
    <t>Regional governemts or local authorities</t>
  </si>
  <si>
    <t>Equity exposure</t>
  </si>
  <si>
    <t>Total 2017</t>
  </si>
  <si>
    <t>in column c the values of YE-2017 per exposure class fromC07a line-010 colum 040</t>
  </si>
  <si>
    <t>in column d the values of average from periods Q4-2016, Q1,Q2,Q3 qnd Q4-2017 per exposure class fromC07a line-010 colum 040</t>
  </si>
  <si>
    <t>Regional governments or local authorities</t>
  </si>
  <si>
    <t>Equity exposures</t>
  </si>
  <si>
    <t>from key-control 6a (feedback DNB)</t>
  </si>
  <si>
    <t>Net carrying value of exposures 
at the end 
of 2017</t>
  </si>
  <si>
    <r>
      <t xml:space="preserve"> Gross positive fair value </t>
    </r>
    <r>
      <rPr>
        <b/>
        <vertAlign val="superscript"/>
        <sz val="10"/>
        <color rgb="FF022B5B"/>
        <rFont val="Calibri"/>
        <family val="2"/>
        <scheme val="minor"/>
      </rPr>
      <t>1)</t>
    </r>
  </si>
  <si>
    <r>
      <t xml:space="preserve"> Collateral held </t>
    </r>
    <r>
      <rPr>
        <b/>
        <vertAlign val="superscript"/>
        <sz val="10"/>
        <color rgb="FF022B5B"/>
        <rFont val="Calibri"/>
        <family val="2"/>
        <scheme val="minor"/>
      </rPr>
      <t>2)</t>
    </r>
  </si>
  <si>
    <r>
      <rPr>
        <vertAlign val="superscript"/>
        <sz val="10"/>
        <color rgb="FF022B5B"/>
        <rFont val="Calibri"/>
        <family val="2"/>
        <scheme val="minor"/>
      </rPr>
      <t>1)</t>
    </r>
    <r>
      <rPr>
        <sz val="10"/>
        <color rgb="FF022B5B"/>
        <rFont val="Calibri"/>
        <family val="2"/>
        <scheme val="minor"/>
      </rPr>
      <t xml:space="preserve"> based on market value per counterparty and excluding the add-on for potential future cash outflows</t>
    </r>
  </si>
  <si>
    <r>
      <rPr>
        <vertAlign val="superscript"/>
        <sz val="10"/>
        <color rgb="FF022B5B"/>
        <rFont val="Calibri"/>
        <family val="2"/>
        <scheme val="minor"/>
      </rPr>
      <t>2)</t>
    </r>
    <r>
      <rPr>
        <sz val="10"/>
        <color rgb="FF022B5B"/>
        <rFont val="Calibri"/>
        <family val="2"/>
        <scheme val="minor"/>
      </rPr>
      <t xml:space="preserve"> part of collateral effecively used</t>
    </r>
  </si>
  <si>
    <t>Standardised approach Post-CCF and Post-CRM Techniques</t>
  </si>
  <si>
    <t>Excluding High Risk, Equity, Other Items, Sovereigns (all expsoure classes with Risk Weight 0%)</t>
  </si>
  <si>
    <t>EU CR5: Standardised approach Post-CCF and Post-CRM Techniques</t>
  </si>
  <si>
    <t>Minimum Requirements</t>
  </si>
  <si>
    <t>2017-12</t>
  </si>
  <si>
    <t>2016-12</t>
  </si>
  <si>
    <t>Credit risk (excluding CCR)</t>
  </si>
  <si>
    <t>Of which the standardised approach</t>
  </si>
  <si>
    <t>Counterparty Credit Risk (CCR)</t>
  </si>
  <si>
    <t>Of which mark to market</t>
  </si>
  <si>
    <t>Of which CVA</t>
  </si>
  <si>
    <t>Market risk</t>
  </si>
  <si>
    <t>Operational risk</t>
  </si>
  <si>
    <t>Of which basic indicator approach</t>
  </si>
  <si>
    <t>29 Total</t>
  </si>
  <si>
    <t>EU OV1: FMO Regulatory capital requirements</t>
  </si>
  <si>
    <t>Regulatory capital requirements</t>
  </si>
  <si>
    <t>Capital instruments main features, at 31 December 2017</t>
  </si>
  <si>
    <t>Leverage Ratio, at 31 December 2017</t>
  </si>
  <si>
    <t>Assets Encumbrance, at 31 December 2017</t>
  </si>
  <si>
    <t>Countercyclical Capital Buffer, at 31 December 2017</t>
  </si>
  <si>
    <t>EU MR1: Market risk under Standardised Approach, at 31 December 2017</t>
  </si>
  <si>
    <t>LCR DISCLOSURE TEMPLATE - LCR SUPERVISORY TEMPLATES</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</si>
  <si>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</si>
  <si>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</si>
  <si>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</si>
  <si>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</si>
  <si>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</si>
  <si>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</si>
  <si>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</si>
  <si>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</si>
  <si>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</si>
  <si>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</si>
  <si>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</si>
  <si>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</si>
  <si>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</si>
  <si>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</si>
  <si>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r>
      <rPr>
        <sz val="10"/>
        <color indexed="8"/>
        <rFont val="Calibri"/>
        <family val="2"/>
      </rPr>
      <t>Additional requirements</t>
    </r>
    <r>
      <rPr>
        <strike/>
        <sz val="10"/>
        <color indexed="8"/>
        <rFont val="Calibri"/>
        <family val="2"/>
      </rPr>
      <t xml:space="preserve"> </t>
    </r>
  </si>
  <si>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</si>
  <si>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</si>
  <si>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</si>
  <si>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</si>
  <si>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</si>
  <si>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</si>
  <si>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</si>
  <si>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</si>
  <si>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</si>
  <si>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</si>
  <si>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</si>
  <si>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</si>
  <si>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</si>
  <si>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</si>
  <si>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</si>
  <si>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</si>
  <si>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</si>
  <si>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</si>
  <si>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</si>
  <si>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</si>
  <si>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</si>
  <si>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LIQUIDITY BUFFER</t>
  </si>
  <si>
    <t>TOTAL NET CASH OUTFLOWS</t>
  </si>
  <si>
    <t>LIQUIDITY COVERAGE RATIO (%)</t>
  </si>
  <si>
    <t>Currency and units (XXX thousand)</t>
  </si>
  <si>
    <t>Quarter ending on (DD/MM/YYYY)</t>
  </si>
  <si>
    <t>LCR Disclosures</t>
  </si>
  <si>
    <t>EBA/GL/2017/01; Annex II - quantitative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</si>
</sst>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F800]dddd\,\ mmmm\ dd\,\ yyyy"/>
    <numFmt numFmtId="165" formatCode="#,##0_ ;\-#,##0\ "/>
    <numFmt numFmtId="166" formatCode="dd\ mmm\ yyyy"/>
    <numFmt numFmtId="167" formatCode="0.0000%"/>
    <numFmt numFmtId="168" formatCode="_ * #,##0_ ;_ * \-#,##0_ ;_ * &quot;-&quot;??_ ;_ @_ "/>
    <numFmt numFmtId="169" formatCode="_(* #,##0.00_);_(* \(#,##0.00\);_(* &quot;-&quot;??_);_(@_)"/>
    <numFmt numFmtId="170" formatCode="_-* #,##0_-;\-* #,##0_-;_-* &quot;-&quot;??_-;_-@_-"/>
    <numFmt numFmtId="171" formatCode="[$-809]dd\ mmmm\ yyyy;@"/>
    <numFmt numFmtId="172" formatCode="#,##0.00;\(#,##0.00\)"/>
  </numFmts>
  <fonts count="33">
    <font>
      <sz val="11"/>
      <color theme="1"/>
      <name val="Calibri"/>
      <family val="2"/>
      <scheme val="minor"/>
    </font>
    <font>
      <sz val="11"/>
      <color theme="1"/>
      <name val="Calibri"/>
      <family val="2"/>
      <scheme val="minor"/>
    </font>
    <font>
      <sz val="10"/>
      <color theme="1"/>
      <name val="Calibri"/>
      <family val="2"/>
      <scheme val="minor"/>
    </font>
    <font>
      <sz val="10"/>
      <color rgb="FFFF6200"/>
      <name val="Calibri"/>
      <family val="2"/>
      <scheme val="minor"/>
    </font>
    <font>
      <b/>
      <sz val="10"/>
      <color rgb="FFFF6200"/>
      <name val="Calibri"/>
      <family val="2"/>
      <scheme val="minor"/>
    </font>
    <font>
      <b/>
      <sz val="10"/>
      <color theme="1"/>
      <name val="Calibri"/>
      <family val="2"/>
      <scheme val="minor"/>
    </font>
    <font>
      <sz val="10"/>
      <color rgb="FF022B5B"/>
      <name val="Calibri"/>
      <family val="2"/>
      <scheme val="minor"/>
    </font>
    <font>
      <b/>
      <sz val="10"/>
      <color rgb="FF022B5B"/>
      <name val="Calibri"/>
      <family val="2"/>
      <scheme val="minor"/>
    </font>
    <font>
      <b/>
      <sz val="10"/>
      <color theme="1" tint="0.34998626667073579"/>
      <name val="Calibri"/>
      <family val="2"/>
      <scheme val="minor"/>
    </font>
    <font>
      <sz val="10"/>
      <color theme="1" tint="0.34998626667073579"/>
      <name val="Calibri"/>
      <family val="2"/>
      <scheme val="minor"/>
    </font>
    <font>
      <i/>
      <sz val="10"/>
      <color rgb="FF022B5B"/>
      <name val="Calibri"/>
      <family val="2"/>
      <scheme val="minor"/>
    </font>
    <font>
      <b/>
      <i/>
      <sz val="10"/>
      <color rgb="FF022B5B"/>
      <name val="Calibri"/>
      <family val="2"/>
      <scheme val="minor"/>
    </font>
    <font>
      <sz val="10"/>
      <name val="Arial"/>
      <family val="2"/>
    </font>
    <font>
      <sz val="10"/>
      <name val="Calibri"/>
      <family val="2"/>
      <scheme val="minor"/>
    </font>
    <font>
      <b/>
      <sz val="12"/>
      <color rgb="FF022B5B"/>
      <name val="Calibri"/>
      <family val="2"/>
      <scheme val="minor"/>
    </font>
    <font>
      <sz val="10"/>
      <color rgb="FFFF0000"/>
      <name val="Calibri"/>
      <family val="2"/>
      <scheme val="minor"/>
    </font>
    <font>
      <sz val="9"/>
      <color rgb="FF022B5B"/>
      <name val="Calibri"/>
      <family val="2"/>
      <scheme val="minor"/>
    </font>
    <font>
      <b/>
      <sz val="10"/>
      <color rgb="FF022B5B"/>
      <name val="ING Me"/>
    </font>
    <font>
      <u/>
      <sz val="11"/>
      <color theme="10"/>
      <name val="Calibri"/>
      <family val="2"/>
      <scheme val="minor"/>
    </font>
    <font>
      <b/>
      <vertAlign val="superscript"/>
      <sz val="10"/>
      <color rgb="FF022B5B"/>
      <name val="Calibri"/>
      <family val="2"/>
      <scheme val="minor"/>
    </font>
    <font>
      <vertAlign val="superscript"/>
      <sz val="10"/>
      <color rgb="FF022B5B"/>
      <name val="Calibri"/>
      <family val="2"/>
      <scheme val="minor"/>
    </font>
    <font>
      <sz val="10"/>
      <color theme="1"/>
      <name val="Arial"/>
      <family val="2"/>
    </font>
    <font>
      <sz val="11"/>
      <color indexed="8"/>
      <name val="Calibri"/>
      <family val="2"/>
    </font>
    <font>
      <b/>
      <sz val="11"/>
      <color indexed="8"/>
      <name val="Calibri"/>
      <family val="2"/>
    </font>
    <font>
      <b/>
      <sz val="8"/>
      <color indexed="8"/>
      <name val="Arial"/>
      <family val="2"/>
    </font>
    <font>
      <sz val="8"/>
      <color indexed="8"/>
      <name val="Arial"/>
      <family val="2"/>
    </font>
    <font>
      <sz val="8"/>
      <name val="Arial"/>
      <family val="2"/>
    </font>
    <font>
      <i/>
      <sz val="8"/>
      <color indexed="8"/>
      <name val="Arial"/>
      <family val="2"/>
    </font>
    <font>
      <sz val="10"/>
      <color indexed="8"/>
      <name val="Calibri"/>
      <family val="2"/>
    </font>
    <font>
      <strike/>
      <sz val="10"/>
      <color indexed="8"/>
      <name val="Calibri"/>
      <family val="2"/>
    </font>
    <font>
      <b/>
      <i/>
      <sz val="8"/>
      <color indexed="8"/>
      <name val="Arial"/>
      <family val="2"/>
    </font>
    <font>
      <b/>
      <sz val="10"/>
      <color indexed="8"/>
      <name val="Calibri"/>
      <family val="2"/>
    </font>
    <font>
      <b/>
      <sz val="8"/>
      <color rgb="FF022B5B"/>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0F0F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FA810"/>
        <bgColor indexed="64"/>
      </patternFill>
    </fill>
    <fill>
      <patternFill patternType="solid">
        <fgColor rgb="FFAFA80A"/>
        <bgColor indexed="64"/>
      </patternFill>
    </fill>
    <fill>
      <patternFill patternType="solid">
        <fgColor theme="0"/>
        <bgColor rgb="FF000000"/>
      </patternFill>
    </fill>
    <fill>
      <patternFill patternType="solid">
        <fgColor rgb="FFAFA810"/>
        <bgColor rgb="FF000000"/>
      </patternFill>
    </fill>
    <fill>
      <patternFill patternType="solid">
        <fgColor rgb="FFF2F2F2"/>
        <bgColor indexed="64"/>
      </patternFill>
    </fill>
    <fill>
      <patternFill patternType="solid">
        <fgColor rgb="FFF2F2F2"/>
        <bgColor rgb="FF000000"/>
      </patternFill>
    </fill>
    <fill>
      <patternFill patternType="solid">
        <fgColor rgb="FFAFA80A"/>
        <bgColor rgb="FF000000"/>
      </patternFill>
    </fill>
    <fill>
      <patternFill patternType="solid">
        <fgColor theme="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rgb="FFA8A8A8"/>
      </bottom>
      <diagonal/>
    </border>
    <border>
      <left/>
      <right/>
      <top style="medium">
        <color rgb="FFA8A8A8"/>
      </top>
      <bottom style="medium">
        <color rgb="FFA8A8A8"/>
      </bottom>
      <diagonal/>
    </border>
    <border>
      <left style="medium">
        <color indexed="64"/>
      </left>
      <right/>
      <top style="medium">
        <color indexed="64"/>
      </top>
      <bottom style="medium">
        <color rgb="FFA8A8A8"/>
      </bottom>
      <diagonal/>
    </border>
    <border>
      <left/>
      <right/>
      <top style="medium">
        <color indexed="64"/>
      </top>
      <bottom style="medium">
        <color rgb="FFA8A8A8"/>
      </bottom>
      <diagonal/>
    </border>
    <border>
      <left/>
      <right style="medium">
        <color indexed="64"/>
      </right>
      <top style="medium">
        <color indexed="64"/>
      </top>
      <bottom style="medium">
        <color rgb="FFA8A8A8"/>
      </bottom>
      <diagonal/>
    </border>
    <border>
      <left style="medium">
        <color indexed="64"/>
      </left>
      <right/>
      <top/>
      <bottom style="medium">
        <color rgb="FFA8A8A8"/>
      </bottom>
      <diagonal/>
    </border>
    <border>
      <left/>
      <right style="medium">
        <color indexed="64"/>
      </right>
      <top/>
      <bottom style="medium">
        <color rgb="FFA8A8A8"/>
      </bottom>
      <diagonal/>
    </border>
    <border>
      <left style="medium">
        <color indexed="64"/>
      </left>
      <right/>
      <top style="medium">
        <color rgb="FFA8A8A8"/>
      </top>
      <bottom style="medium">
        <color rgb="FFA8A8A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0" tint="-0.14996795556505021"/>
      </top>
      <bottom/>
      <diagonal/>
    </border>
    <border>
      <left style="thin">
        <color theme="0" tint="-0.14993743705557422"/>
      </left>
      <right style="thin">
        <color theme="0" tint="-0.14990691854609822"/>
      </right>
      <top style="thin">
        <color theme="0" tint="-0.14996795556505021"/>
      </top>
      <bottom/>
      <diagonal/>
    </border>
    <border>
      <left style="thin">
        <color theme="0" tint="-0.14993743705557422"/>
      </left>
      <right style="thin">
        <color theme="0" tint="-0.14990691854609822"/>
      </right>
      <top/>
      <bottom/>
      <diagonal/>
    </border>
    <border>
      <left style="thin">
        <color theme="0" tint="-0.14990691854609822"/>
      </left>
      <right style="thin">
        <color theme="0" tint="-0.14990691854609822"/>
      </right>
      <top/>
      <bottom/>
      <diagonal/>
    </border>
    <border>
      <left/>
      <right/>
      <top/>
      <bottom style="thin">
        <color theme="0" tint="-0.14996795556505021"/>
      </bottom>
      <diagonal/>
    </border>
    <border>
      <left style="thin">
        <color theme="0" tint="-0.14990691854609822"/>
      </left>
      <right style="thin">
        <color theme="0" tint="-0.14990691854609822"/>
      </right>
      <top/>
      <bottom style="thin">
        <color theme="0" tint="-0.14996795556505021"/>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style="thin">
        <color theme="0" tint="-0.14990691854609822"/>
      </top>
      <bottom/>
      <diagonal/>
    </border>
    <border>
      <left style="thin">
        <color theme="0" tint="-0.14993743705557422"/>
      </left>
      <right/>
      <top/>
      <bottom/>
      <diagonal/>
    </border>
    <border>
      <left style="medium">
        <color indexed="64"/>
      </left>
      <right/>
      <top style="medium">
        <color indexed="64"/>
      </top>
      <bottom/>
      <diagonal/>
    </border>
    <border>
      <left/>
      <right/>
      <top style="medium">
        <color indexed="64"/>
      </top>
      <bottom/>
      <diagonal/>
    </border>
    <border>
      <left style="thin">
        <color theme="0" tint="-0.14993743705557422"/>
      </left>
      <right style="thin">
        <color theme="0" tint="-0.14990691854609822"/>
      </right>
      <top style="medium">
        <color indexed="64"/>
      </top>
      <bottom/>
      <diagonal/>
    </border>
    <border>
      <left style="thin">
        <color theme="0" tint="-0.14990691854609822"/>
      </left>
      <right style="thin">
        <color theme="0" tint="-0.14990691854609822"/>
      </right>
      <top style="medium">
        <color indexed="64"/>
      </top>
      <bottom/>
      <diagonal/>
    </border>
    <border>
      <left style="thin">
        <color theme="0" tint="-0.14990691854609822"/>
      </left>
      <right style="medium">
        <color indexed="64"/>
      </right>
      <top style="medium">
        <color indexed="64"/>
      </top>
      <bottom/>
      <diagonal/>
    </border>
    <border>
      <left style="thin">
        <color theme="0" tint="-0.14990691854609822"/>
      </left>
      <right style="medium">
        <color indexed="64"/>
      </right>
      <top/>
      <bottom/>
      <diagonal/>
    </border>
    <border>
      <left style="medium">
        <color indexed="64"/>
      </left>
      <right/>
      <top/>
      <bottom style="thin">
        <color theme="0" tint="-0.14996795556505021"/>
      </bottom>
      <diagonal/>
    </border>
    <border>
      <left style="thin">
        <color theme="0" tint="-0.14990691854609822"/>
      </left>
      <right style="medium">
        <color indexed="64"/>
      </right>
      <top/>
      <bottom style="thin">
        <color theme="0" tint="-0.14996795556505021"/>
      </bottom>
      <diagonal/>
    </border>
    <border>
      <left style="thin">
        <color theme="0" tint="-0.14993743705557422"/>
      </left>
      <right style="thin">
        <color theme="0" tint="-0.14993743705557422"/>
      </right>
      <top style="medium">
        <color indexed="64"/>
      </top>
      <bottom/>
      <diagonal/>
    </border>
    <border>
      <left style="thin">
        <color theme="0" tint="-0.14993743705557422"/>
      </left>
      <right style="medium">
        <color indexed="64"/>
      </right>
      <top style="medium">
        <color indexed="64"/>
      </top>
      <bottom/>
      <diagonal/>
    </border>
    <border>
      <left style="thin">
        <color theme="0" tint="-0.14993743705557422"/>
      </left>
      <right style="medium">
        <color indexed="64"/>
      </right>
      <top style="thin">
        <color theme="0" tint="-0.14990691854609822"/>
      </top>
      <bottom/>
      <diagonal/>
    </border>
    <border>
      <left style="thin">
        <color theme="0" tint="-0.14993743705557422"/>
      </left>
      <right style="medium">
        <color indexed="64"/>
      </right>
      <top/>
      <bottom/>
      <diagonal/>
    </border>
    <border>
      <left style="thin">
        <color theme="0" tint="-0.149937437055574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right/>
      <top style="thin">
        <color rgb="FFFF6600"/>
      </top>
      <bottom style="medium">
        <color rgb="FFA8A8A8"/>
      </bottom>
      <diagonal/>
    </border>
    <border>
      <left/>
      <right/>
      <top style="thin">
        <color rgb="FFA8A8A8"/>
      </top>
      <bottom style="thin">
        <color rgb="FFA8A8A8"/>
      </bottom>
      <diagonal/>
    </border>
    <border>
      <left style="medium">
        <color indexed="64"/>
      </left>
      <right/>
      <top style="medium">
        <color indexed="64"/>
      </top>
      <bottom style="medium">
        <color indexed="55"/>
      </bottom>
      <diagonal/>
    </border>
    <border>
      <left/>
      <right/>
      <top style="medium">
        <color indexed="64"/>
      </top>
      <bottom style="medium">
        <color indexed="55"/>
      </bottom>
      <diagonal/>
    </border>
    <border>
      <left/>
      <right style="medium">
        <color indexed="64"/>
      </right>
      <top style="thin">
        <color rgb="FFFF6600"/>
      </top>
      <bottom style="medium">
        <color rgb="FFA8A8A8"/>
      </bottom>
      <diagonal/>
    </border>
    <border>
      <left/>
      <right style="medium">
        <color indexed="64"/>
      </right>
      <top style="thin">
        <color rgb="FFA8A8A8"/>
      </top>
      <bottom style="thin">
        <color rgb="FFA8A8A8"/>
      </bottom>
      <diagonal/>
    </border>
    <border>
      <left/>
      <right/>
      <top style="thin">
        <color rgb="FFA8A8A8"/>
      </top>
      <bottom style="medium">
        <color indexed="64"/>
      </bottom>
      <diagonal/>
    </border>
    <border>
      <left/>
      <right style="medium">
        <color indexed="64"/>
      </right>
      <top style="thin">
        <color rgb="FFA8A8A8"/>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rgb="FFA8A8A8"/>
      </top>
      <bottom/>
      <diagonal/>
    </border>
    <border>
      <left/>
      <right/>
      <top/>
      <bottom style="medium">
        <color rgb="FF767676"/>
      </bottom>
      <diagonal/>
    </border>
    <border>
      <left/>
      <right/>
      <top style="medium">
        <color rgb="FF767676"/>
      </top>
      <bottom/>
      <diagonal/>
    </border>
    <border>
      <left/>
      <right/>
      <top style="medium">
        <color rgb="FFA8A8A8"/>
      </top>
      <bottom style="medium">
        <color rgb="FF767676"/>
      </bottom>
      <diagonal/>
    </border>
    <border>
      <left/>
      <right/>
      <top style="medium">
        <color rgb="FF767676"/>
      </top>
      <bottom style="medium">
        <color rgb="FFA8A8A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A8A8A8"/>
      </top>
      <bottom/>
      <diagonal/>
    </border>
    <border>
      <left/>
      <right style="medium">
        <color indexed="64"/>
      </right>
      <top style="medium">
        <color rgb="FFA8A8A8"/>
      </top>
      <bottom/>
      <diagonal/>
    </border>
    <border>
      <left style="medium">
        <color indexed="64"/>
      </left>
      <right/>
      <top/>
      <bottom style="medium">
        <color rgb="FF767676"/>
      </bottom>
      <diagonal/>
    </border>
    <border>
      <left style="medium">
        <color indexed="64"/>
      </left>
      <right/>
      <top style="medium">
        <color rgb="FF767676"/>
      </top>
      <bottom/>
      <diagonal/>
    </border>
    <border>
      <left style="medium">
        <color indexed="64"/>
      </left>
      <right/>
      <top style="medium">
        <color rgb="FFA8A8A8"/>
      </top>
      <bottom style="medium">
        <color rgb="FF767676"/>
      </bottom>
      <diagonal/>
    </border>
    <border>
      <left style="medium">
        <color indexed="64"/>
      </left>
      <right/>
      <top style="medium">
        <color rgb="FF767676"/>
      </top>
      <bottom style="medium">
        <color rgb="FFA8A8A8"/>
      </bottom>
      <diagonal/>
    </border>
    <border>
      <left style="thin">
        <color theme="0" tint="-0.14993743705557422"/>
      </left>
      <right/>
      <top style="thin">
        <color theme="0" tint="-0.14996795556505021"/>
      </top>
      <bottom/>
      <diagonal/>
    </border>
    <border>
      <left style="thin">
        <color theme="0" tint="-0.14990691854609822"/>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bottom style="thick">
        <color rgb="FFA8A8A8"/>
      </bottom>
      <diagonal/>
    </border>
    <border>
      <left/>
      <right style="medium">
        <color indexed="64"/>
      </right>
      <top style="medium">
        <color rgb="FFA8A8A8"/>
      </top>
      <bottom style="medium">
        <color rgb="FFA8A8A8"/>
      </bottom>
      <diagonal/>
    </border>
    <border>
      <left style="medium">
        <color indexed="64"/>
      </left>
      <right/>
      <top/>
      <bottom style="thick">
        <color rgb="FFA8A8A8"/>
      </bottom>
      <diagonal/>
    </border>
    <border>
      <left/>
      <right style="medium">
        <color indexed="64"/>
      </right>
      <top/>
      <bottom style="thick">
        <color rgb="FFA8A8A8"/>
      </bottom>
      <diagonal/>
    </border>
    <border>
      <left/>
      <right/>
      <top style="medium">
        <color rgb="FFA8A8A8"/>
      </top>
      <bottom style="medium">
        <color indexed="64"/>
      </bottom>
      <diagonal/>
    </border>
    <border>
      <left style="medium">
        <color indexed="64"/>
      </left>
      <right style="medium">
        <color indexed="64"/>
      </right>
      <top style="medium">
        <color indexed="64"/>
      </top>
      <bottom style="medium">
        <color rgb="FFA8A8A8"/>
      </bottom>
      <diagonal/>
    </border>
    <border>
      <left style="medium">
        <color indexed="64"/>
      </left>
      <right style="medium">
        <color indexed="64"/>
      </right>
      <top/>
      <bottom style="medium">
        <color rgb="FFA8A8A8"/>
      </bottom>
      <diagonal/>
    </border>
    <border>
      <left style="thin">
        <color theme="0" tint="-0.14993743705557422"/>
      </left>
      <right style="thin">
        <color theme="0" tint="-0.14990691854609822"/>
      </right>
      <top/>
      <bottom style="thin">
        <color theme="0" tint="-0.1499069185460982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xf numFmtId="169" fontId="12" fillId="0" borderId="0" applyFont="0" applyFill="0" applyBorder="0" applyAlignment="0" applyProtection="0"/>
    <xf numFmtId="0" fontId="18" fillId="0" borderId="0" applyNumberFormat="0" applyFill="0" applyBorder="0" applyAlignment="0" applyProtection="0"/>
    <xf numFmtId="0" fontId="22" fillId="0" borderId="0"/>
    <xf numFmtId="0" fontId="12" fillId="0" borderId="0"/>
  </cellStyleXfs>
  <cellXfs count="675">
    <xf numFmtId="0" fontId="0" fillId="0" borderId="0" xfId="0"/>
    <xf numFmtId="0" fontId="2" fillId="0" borderId="0" xfId="0" applyFont="1"/>
    <xf numFmtId="0" fontId="2" fillId="2" borderId="3" xfId="0" applyFont="1" applyFill="1" applyBorder="1"/>
    <xf numFmtId="0" fontId="3" fillId="2" borderId="0" xfId="0" applyFont="1" applyFill="1" applyAlignment="1">
      <alignment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vertical="center" wrapText="1"/>
    </xf>
    <xf numFmtId="0" fontId="2" fillId="0" borderId="4" xfId="0" applyFont="1" applyBorder="1"/>
    <xf numFmtId="0" fontId="6" fillId="0" borderId="0" xfId="0" applyFont="1"/>
    <xf numFmtId="0" fontId="6"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0" xfId="0" applyFont="1" applyFill="1" applyAlignment="1">
      <alignment vertical="center" wrapText="1"/>
    </xf>
    <xf numFmtId="0" fontId="7" fillId="0" borderId="0" xfId="0" applyFont="1"/>
    <xf numFmtId="0" fontId="6" fillId="2" borderId="7" xfId="0" applyFont="1" applyFill="1" applyBorder="1" applyAlignment="1">
      <alignment vertical="center" wrapText="1"/>
    </xf>
    <xf numFmtId="167" fontId="6" fillId="2" borderId="6" xfId="2" applyNumberFormat="1" applyFont="1" applyFill="1" applyBorder="1" applyAlignment="1">
      <alignment horizontal="left" vertical="center" wrapText="1"/>
    </xf>
    <xf numFmtId="164" fontId="4" fillId="2" borderId="0" xfId="0" applyNumberFormat="1" applyFont="1" applyFill="1" applyBorder="1" applyAlignment="1">
      <alignment horizontal="center" vertical="center" wrapText="1"/>
    </xf>
    <xf numFmtId="0" fontId="2" fillId="2" borderId="8" xfId="0" applyFont="1" applyFill="1" applyBorder="1" applyAlignment="1">
      <alignment horizontal="righ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6" fillId="2" borderId="11" xfId="0" applyFont="1" applyFill="1" applyBorder="1" applyAlignment="1">
      <alignment horizontal="right" vertical="center" wrapText="1"/>
    </xf>
    <xf numFmtId="0" fontId="6" fillId="2" borderId="12" xfId="0" applyFont="1" applyFill="1" applyBorder="1" applyAlignment="1">
      <alignment horizontal="lef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left" vertical="center" wrapText="1"/>
    </xf>
    <xf numFmtId="165" fontId="5" fillId="7" borderId="12" xfId="3" applyNumberFormat="1" applyFont="1" applyFill="1" applyBorder="1" applyAlignment="1">
      <alignment horizontal="left" vertical="center" wrapText="1"/>
    </xf>
    <xf numFmtId="3" fontId="6" fillId="3" borderId="12" xfId="0" applyNumberFormat="1" applyFont="1" applyFill="1" applyBorder="1" applyAlignment="1">
      <alignment horizontal="left" vertical="center" wrapText="1"/>
    </xf>
    <xf numFmtId="0" fontId="6" fillId="2" borderId="13" xfId="0" applyFont="1" applyFill="1" applyBorder="1" applyAlignment="1">
      <alignment vertical="center" wrapText="1"/>
    </xf>
    <xf numFmtId="166" fontId="6" fillId="3" borderId="12" xfId="0" applyNumberFormat="1" applyFont="1" applyFill="1" applyBorder="1" applyAlignment="1">
      <alignment horizontal="left" vertical="center" wrapText="1"/>
    </xf>
    <xf numFmtId="0" fontId="2" fillId="2" borderId="11" xfId="0" applyFont="1" applyFill="1" applyBorder="1" applyAlignment="1">
      <alignment vertical="center" wrapText="1"/>
    </xf>
    <xf numFmtId="3" fontId="2" fillId="3" borderId="12" xfId="0" applyNumberFormat="1" applyFont="1" applyFill="1" applyBorder="1" applyAlignment="1">
      <alignment horizontal="left" vertical="center" wrapText="1"/>
    </xf>
    <xf numFmtId="3" fontId="5" fillId="7" borderId="12" xfId="0" applyNumberFormat="1" applyFont="1" applyFill="1" applyBorder="1" applyAlignment="1">
      <alignment horizontal="left" vertical="center" wrapText="1"/>
    </xf>
    <xf numFmtId="167" fontId="6" fillId="3" borderId="12" xfId="2" applyNumberFormat="1" applyFont="1" applyFill="1" applyBorder="1" applyAlignment="1">
      <alignment horizontal="left" vertical="center" wrapText="1"/>
    </xf>
    <xf numFmtId="0" fontId="6" fillId="2" borderId="14" xfId="0" applyFont="1" applyFill="1" applyBorder="1" applyAlignment="1">
      <alignment horizontal="right" vertical="center" wrapText="1"/>
    </xf>
    <xf numFmtId="0" fontId="6" fillId="2" borderId="15" xfId="0" applyFont="1" applyFill="1" applyBorder="1" applyAlignment="1">
      <alignment horizontal="left" vertical="center" wrapText="1"/>
    </xf>
    <xf numFmtId="3" fontId="6" fillId="3" borderId="16" xfId="0" applyNumberFormat="1" applyFont="1" applyFill="1" applyBorder="1" applyAlignment="1">
      <alignment horizontal="left" vertical="center" wrapText="1"/>
    </xf>
    <xf numFmtId="0" fontId="6" fillId="2" borderId="3" xfId="0" applyFont="1" applyFill="1" applyBorder="1"/>
    <xf numFmtId="0" fontId="9" fillId="2" borderId="0" xfId="0" applyFont="1" applyFill="1" applyAlignment="1">
      <alignment wrapText="1"/>
    </xf>
    <xf numFmtId="0" fontId="9" fillId="2" borderId="0" xfId="0" applyFont="1" applyFill="1" applyBorder="1" applyAlignment="1">
      <alignment wrapText="1"/>
    </xf>
    <xf numFmtId="3" fontId="9" fillId="2" borderId="0" xfId="0" applyNumberFormat="1" applyFont="1" applyFill="1" applyAlignment="1">
      <alignment wrapText="1"/>
    </xf>
    <xf numFmtId="168" fontId="9" fillId="2" borderId="0" xfId="1" applyNumberFormat="1" applyFont="1" applyFill="1" applyAlignment="1">
      <alignment wrapText="1"/>
    </xf>
    <xf numFmtId="0" fontId="6" fillId="5" borderId="0" xfId="0" applyFont="1" applyFill="1" applyBorder="1" applyAlignment="1">
      <alignment wrapText="1"/>
    </xf>
    <xf numFmtId="3" fontId="6" fillId="5" borderId="19" xfId="0" applyNumberFormat="1" applyFont="1" applyFill="1" applyBorder="1" applyAlignment="1">
      <alignment horizontal="right" wrapText="1"/>
    </xf>
    <xf numFmtId="0" fontId="6" fillId="2" borderId="0" xfId="0" applyFont="1" applyFill="1" applyBorder="1" applyAlignment="1">
      <alignment wrapText="1"/>
    </xf>
    <xf numFmtId="0" fontId="6" fillId="2" borderId="21" xfId="0" applyFont="1" applyFill="1" applyBorder="1" applyAlignment="1">
      <alignment wrapText="1"/>
    </xf>
    <xf numFmtId="3" fontId="6" fillId="5" borderId="23" xfId="0" applyNumberFormat="1" applyFont="1" applyFill="1" applyBorder="1" applyAlignment="1">
      <alignment horizontal="right"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2" xfId="0" applyFont="1" applyFill="1" applyBorder="1" applyAlignment="1"/>
    <xf numFmtId="0" fontId="9" fillId="2" borderId="14" xfId="0" applyFont="1" applyFill="1" applyBorder="1" applyAlignment="1">
      <alignment wrapText="1"/>
    </xf>
    <xf numFmtId="0" fontId="9" fillId="2" borderId="15" xfId="0" applyFont="1" applyFill="1" applyBorder="1" applyAlignment="1">
      <alignment wrapText="1"/>
    </xf>
    <xf numFmtId="9" fontId="9" fillId="2" borderId="15" xfId="2" applyFont="1" applyFill="1" applyBorder="1" applyAlignment="1">
      <alignment wrapText="1"/>
    </xf>
    <xf numFmtId="10" fontId="9" fillId="2" borderId="15" xfId="2" applyNumberFormat="1" applyFont="1" applyFill="1" applyBorder="1" applyAlignment="1">
      <alignment wrapText="1"/>
    </xf>
    <xf numFmtId="168" fontId="9" fillId="2" borderId="15" xfId="0" applyNumberFormat="1" applyFont="1" applyFill="1" applyBorder="1" applyAlignment="1">
      <alignment wrapText="1"/>
    </xf>
    <xf numFmtId="168" fontId="9" fillId="2" borderId="16" xfId="0" applyNumberFormat="1" applyFont="1" applyFill="1" applyBorder="1" applyAlignment="1">
      <alignment wrapText="1"/>
    </xf>
    <xf numFmtId="3" fontId="6" fillId="5" borderId="37" xfId="0" applyNumberFormat="1" applyFont="1" applyFill="1" applyBorder="1" applyAlignment="1">
      <alignment horizontal="right" wrapText="1"/>
    </xf>
    <xf numFmtId="3" fontId="6" fillId="5" borderId="38" xfId="0" applyNumberFormat="1" applyFont="1" applyFill="1" applyBorder="1" applyAlignment="1">
      <alignment horizontal="right" wrapText="1"/>
    </xf>
    <xf numFmtId="3" fontId="6" fillId="5" borderId="39" xfId="0" applyNumberFormat="1" applyFont="1" applyFill="1" applyBorder="1" applyAlignment="1">
      <alignment horizontal="right" wrapText="1"/>
    </xf>
    <xf numFmtId="0" fontId="6" fillId="5" borderId="2" xfId="0" applyFont="1" applyFill="1" applyBorder="1" applyAlignment="1"/>
    <xf numFmtId="0" fontId="6" fillId="2" borderId="2" xfId="0" applyFont="1" applyFill="1" applyBorder="1" applyAlignment="1">
      <alignment horizontal="left" wrapText="1"/>
    </xf>
    <xf numFmtId="0" fontId="6" fillId="2" borderId="2" xfId="0" applyFont="1" applyFill="1" applyBorder="1" applyAlignment="1">
      <alignment horizontal="left"/>
    </xf>
    <xf numFmtId="0" fontId="6" fillId="5" borderId="14" xfId="0" applyFont="1" applyFill="1" applyBorder="1" applyAlignment="1"/>
    <xf numFmtId="0" fontId="6" fillId="5" borderId="15" xfId="0" applyFont="1" applyFill="1" applyBorder="1" applyAlignment="1">
      <alignment wrapText="1"/>
    </xf>
    <xf numFmtId="0" fontId="7" fillId="2" borderId="0" xfId="0" applyFont="1" applyFill="1" applyAlignment="1"/>
    <xf numFmtId="0" fontId="8" fillId="2" borderId="0" xfId="0" applyFont="1" applyFill="1" applyAlignment="1">
      <alignment horizontal="right" wrapText="1"/>
    </xf>
    <xf numFmtId="0" fontId="6" fillId="4" borderId="20" xfId="0" applyFont="1" applyFill="1" applyBorder="1" applyAlignment="1">
      <alignment horizontal="right" vertical="top" wrapText="1"/>
    </xf>
    <xf numFmtId="0" fontId="6" fillId="4" borderId="31" xfId="0" applyFont="1" applyFill="1" applyBorder="1" applyAlignment="1">
      <alignment horizontal="right" vertical="top" wrapText="1"/>
    </xf>
    <xf numFmtId="1" fontId="6" fillId="2" borderId="19" xfId="0" applyNumberFormat="1" applyFont="1" applyFill="1" applyBorder="1" applyAlignment="1">
      <alignment horizontal="right" wrapText="1"/>
    </xf>
    <xf numFmtId="168" fontId="6" fillId="2" borderId="20" xfId="1" quotePrefix="1" applyNumberFormat="1" applyFont="1" applyFill="1" applyBorder="1" applyAlignment="1">
      <alignment horizontal="right" wrapText="1"/>
    </xf>
    <xf numFmtId="1" fontId="6" fillId="2" borderId="20" xfId="0" applyNumberFormat="1" applyFont="1" applyFill="1" applyBorder="1" applyAlignment="1">
      <alignment horizontal="right" wrapText="1"/>
    </xf>
    <xf numFmtId="168" fontId="6" fillId="2" borderId="20" xfId="1" applyNumberFormat="1" applyFont="1" applyFill="1" applyBorder="1" applyAlignment="1">
      <alignment horizontal="right" wrapText="1"/>
    </xf>
    <xf numFmtId="168" fontId="6" fillId="2" borderId="31" xfId="1" applyNumberFormat="1" applyFont="1" applyFill="1" applyBorder="1" applyAlignment="1">
      <alignment horizontal="right" wrapText="1"/>
    </xf>
    <xf numFmtId="0" fontId="6" fillId="4" borderId="22" xfId="0" applyFont="1" applyFill="1" applyBorder="1" applyAlignment="1">
      <alignment horizontal="right" vertical="top" wrapText="1"/>
    </xf>
    <xf numFmtId="168" fontId="6" fillId="2" borderId="22" xfId="1" applyNumberFormat="1" applyFont="1" applyFill="1" applyBorder="1" applyAlignment="1">
      <alignment horizontal="right" wrapText="1"/>
    </xf>
    <xf numFmtId="0" fontId="6" fillId="4" borderId="33" xfId="0" applyFont="1" applyFill="1" applyBorder="1" applyAlignment="1">
      <alignment horizontal="right" vertical="top" wrapText="1"/>
    </xf>
    <xf numFmtId="0" fontId="8" fillId="2" borderId="0" xfId="0" applyFont="1" applyFill="1" applyAlignment="1"/>
    <xf numFmtId="1" fontId="6" fillId="2" borderId="37" xfId="0" applyNumberFormat="1" applyFont="1" applyFill="1" applyBorder="1" applyAlignment="1">
      <alignment horizontal="right" wrapText="1"/>
    </xf>
    <xf numFmtId="168" fontId="9" fillId="2" borderId="0" xfId="1" applyNumberFormat="1" applyFont="1" applyFill="1" applyBorder="1" applyAlignment="1">
      <alignment wrapText="1"/>
    </xf>
    <xf numFmtId="1" fontId="9" fillId="2" borderId="0" xfId="0" applyNumberFormat="1" applyFont="1" applyFill="1" applyBorder="1" applyAlignment="1">
      <alignment wrapText="1"/>
    </xf>
    <xf numFmtId="0" fontId="8" fillId="2" borderId="0" xfId="0" quotePrefix="1" applyFont="1" applyFill="1" applyAlignment="1">
      <alignment wrapText="1"/>
    </xf>
    <xf numFmtId="9" fontId="9" fillId="2" borderId="0" xfId="2" applyFont="1" applyFill="1" applyBorder="1" applyAlignment="1">
      <alignment wrapText="1"/>
    </xf>
    <xf numFmtId="10" fontId="9" fillId="2" borderId="0" xfId="2" applyNumberFormat="1" applyFont="1" applyFill="1" applyBorder="1" applyAlignment="1">
      <alignment wrapText="1"/>
    </xf>
    <xf numFmtId="168" fontId="9" fillId="2" borderId="0" xfId="0" applyNumberFormat="1" applyFont="1" applyFill="1" applyBorder="1" applyAlignment="1">
      <alignment wrapText="1"/>
    </xf>
    <xf numFmtId="0" fontId="6" fillId="6" borderId="6" xfId="0" applyFont="1" applyFill="1" applyBorder="1" applyAlignment="1">
      <alignment horizontal="left" vertical="center" wrapText="1"/>
    </xf>
    <xf numFmtId="0" fontId="6" fillId="2" borderId="41" xfId="4" applyFont="1" applyFill="1" applyBorder="1" applyAlignment="1">
      <alignment vertical="center" wrapText="1"/>
    </xf>
    <xf numFmtId="170" fontId="6" fillId="3" borderId="41" xfId="5" applyNumberFormat="1" applyFont="1" applyFill="1" applyBorder="1" applyAlignment="1">
      <alignment horizontal="right" vertical="center" wrapText="1"/>
    </xf>
    <xf numFmtId="0" fontId="13" fillId="2" borderId="2" xfId="4" applyFont="1" applyFill="1" applyBorder="1"/>
    <xf numFmtId="0" fontId="6" fillId="2" borderId="0" xfId="4" applyFont="1" applyFill="1" applyBorder="1"/>
    <xf numFmtId="170" fontId="6" fillId="3" borderId="45" xfId="5" applyNumberFormat="1" applyFont="1" applyFill="1" applyBorder="1" applyAlignment="1">
      <alignment horizontal="right" vertical="center" wrapText="1"/>
    </xf>
    <xf numFmtId="0" fontId="13" fillId="2" borderId="14" xfId="4" applyFont="1" applyFill="1" applyBorder="1"/>
    <xf numFmtId="0" fontId="7" fillId="2" borderId="46" xfId="4" applyFont="1" applyFill="1" applyBorder="1" applyAlignment="1">
      <alignment vertical="center" wrapText="1"/>
    </xf>
    <xf numFmtId="170" fontId="7" fillId="3" borderId="46" xfId="5" applyNumberFormat="1" applyFont="1" applyFill="1" applyBorder="1" applyAlignment="1">
      <alignment horizontal="right" vertical="center" wrapText="1"/>
    </xf>
    <xf numFmtId="170" fontId="7" fillId="3" borderId="47" xfId="5" applyNumberFormat="1" applyFont="1" applyFill="1" applyBorder="1" applyAlignment="1">
      <alignment horizontal="right" vertical="center" wrapText="1"/>
    </xf>
    <xf numFmtId="0" fontId="7" fillId="2" borderId="40" xfId="4" applyFont="1" applyFill="1" applyBorder="1" applyAlignment="1">
      <alignment horizontal="center" vertical="center" wrapText="1"/>
    </xf>
    <xf numFmtId="0" fontId="7" fillId="7" borderId="24" xfId="0" applyFont="1" applyFill="1" applyBorder="1" applyAlignment="1">
      <alignment horizontal="right" wrapText="1"/>
    </xf>
    <xf numFmtId="0" fontId="7" fillId="7" borderId="36" xfId="0" applyFont="1" applyFill="1" applyBorder="1" applyAlignment="1">
      <alignment horizontal="right" wrapText="1"/>
    </xf>
    <xf numFmtId="0" fontId="7" fillId="7" borderId="26" xfId="0" applyFont="1" applyFill="1" applyBorder="1" applyAlignment="1">
      <alignment wrapText="1"/>
    </xf>
    <xf numFmtId="0" fontId="7" fillId="7" borderId="27" xfId="0" applyFont="1" applyFill="1" applyBorder="1" applyAlignment="1">
      <alignment wrapText="1"/>
    </xf>
    <xf numFmtId="0" fontId="7" fillId="7" borderId="27" xfId="0" applyFont="1" applyFill="1" applyBorder="1" applyAlignment="1">
      <alignment horizontal="right" wrapText="1"/>
    </xf>
    <xf numFmtId="0" fontId="7" fillId="7" borderId="28" xfId="0" applyFont="1" applyFill="1" applyBorder="1" applyAlignment="1">
      <alignment horizontal="right" wrapText="1"/>
    </xf>
    <xf numFmtId="0" fontId="7" fillId="7" borderId="29" xfId="0" applyFont="1" applyFill="1" applyBorder="1" applyAlignment="1">
      <alignment horizontal="right" wrapText="1"/>
    </xf>
    <xf numFmtId="0" fontId="7" fillId="7" borderId="30" xfId="0" applyFont="1" applyFill="1" applyBorder="1" applyAlignment="1">
      <alignment horizontal="right" wrapText="1"/>
    </xf>
    <xf numFmtId="0" fontId="4" fillId="7" borderId="9" xfId="4" applyFont="1" applyFill="1" applyBorder="1" applyAlignment="1">
      <alignment vertical="center" wrapText="1"/>
    </xf>
    <xf numFmtId="0" fontId="7" fillId="2" borderId="3" xfId="0" applyFont="1" applyFill="1" applyBorder="1"/>
    <xf numFmtId="0" fontId="7" fillId="6" borderId="5" xfId="0" applyFont="1" applyFill="1" applyBorder="1"/>
    <xf numFmtId="0" fontId="2" fillId="7" borderId="1" xfId="0" applyFont="1" applyFill="1" applyBorder="1"/>
    <xf numFmtId="0" fontId="2" fillId="0" borderId="3" xfId="0" applyFont="1" applyBorder="1"/>
    <xf numFmtId="0" fontId="2" fillId="7" borderId="5" xfId="0" applyFont="1" applyFill="1" applyBorder="1"/>
    <xf numFmtId="0" fontId="11" fillId="2" borderId="0" xfId="0" applyFont="1" applyFill="1" applyBorder="1" applyAlignment="1">
      <alignment vertical="top" wrapText="1"/>
    </xf>
    <xf numFmtId="0" fontId="6" fillId="2" borderId="0" xfId="0" applyFont="1" applyFill="1" applyBorder="1" applyAlignment="1">
      <alignment vertical="top" wrapText="1"/>
    </xf>
    <xf numFmtId="0" fontId="6" fillId="2" borderId="0" xfId="0" applyFont="1" applyFill="1" applyBorder="1" applyAlignment="1">
      <alignment horizontal="left" vertical="top" wrapText="1"/>
    </xf>
    <xf numFmtId="0" fontId="10" fillId="2" borderId="0" xfId="0" applyFont="1" applyFill="1" applyBorder="1" applyAlignment="1">
      <alignment vertical="top" wrapText="1"/>
    </xf>
    <xf numFmtId="0" fontId="6" fillId="2" borderId="0" xfId="0" applyFont="1" applyFill="1" applyBorder="1" applyAlignment="1">
      <alignment horizontal="right" vertical="top" wrapText="1"/>
    </xf>
    <xf numFmtId="0" fontId="6" fillId="5" borderId="0" xfId="0" applyFont="1" applyFill="1" applyBorder="1" applyAlignment="1">
      <alignment vertical="top" wrapText="1"/>
    </xf>
    <xf numFmtId="0" fontId="7" fillId="5" borderId="0" xfId="0" applyFont="1" applyFill="1" applyBorder="1" applyAlignment="1">
      <alignment horizontal="left" vertical="top" wrapText="1"/>
    </xf>
    <xf numFmtId="0" fontId="7" fillId="5" borderId="0" xfId="0" applyFont="1" applyFill="1" applyBorder="1" applyAlignment="1">
      <alignment vertical="top" wrapText="1"/>
    </xf>
    <xf numFmtId="3" fontId="10" fillId="5" borderId="0" xfId="0" applyNumberFormat="1" applyFont="1" applyFill="1" applyBorder="1" applyAlignment="1">
      <alignment vertical="top" wrapText="1"/>
    </xf>
    <xf numFmtId="0" fontId="7" fillId="5" borderId="0" xfId="0" applyFont="1" applyFill="1" applyBorder="1" applyAlignment="1">
      <alignment horizontal="right" vertical="top" wrapText="1"/>
    </xf>
    <xf numFmtId="10" fontId="10" fillId="5" borderId="0" xfId="2" applyNumberFormat="1" applyFont="1" applyFill="1" applyBorder="1" applyAlignment="1">
      <alignment vertical="top" wrapText="1"/>
    </xf>
    <xf numFmtId="0" fontId="6" fillId="2" borderId="0" xfId="0" applyFont="1" applyFill="1" applyBorder="1" applyAlignment="1">
      <alignment horizontal="left" vertical="top" wrapText="1" indent="2"/>
    </xf>
    <xf numFmtId="0" fontId="11" fillId="2" borderId="0" xfId="0" applyFont="1" applyFill="1" applyBorder="1" applyAlignment="1">
      <alignment horizontal="right" vertical="top" wrapText="1"/>
    </xf>
    <xf numFmtId="0" fontId="7" fillId="4" borderId="0" xfId="0" applyFont="1" applyFill="1" applyBorder="1" applyAlignment="1">
      <alignment horizontal="center" vertical="top" wrapText="1"/>
    </xf>
    <xf numFmtId="0" fontId="10" fillId="2" borderId="0" xfId="0" applyFont="1" applyFill="1" applyBorder="1" applyAlignment="1">
      <alignment horizontal="right" vertical="top" wrapText="1"/>
    </xf>
    <xf numFmtId="0" fontId="6" fillId="0" borderId="0" xfId="0" applyFont="1" applyFill="1" applyBorder="1" applyAlignment="1">
      <alignment vertical="top" wrapText="1"/>
    </xf>
    <xf numFmtId="3" fontId="6" fillId="0" borderId="0" xfId="0" applyNumberFormat="1" applyFont="1" applyFill="1" applyBorder="1" applyAlignment="1">
      <alignment vertical="top" wrapText="1"/>
    </xf>
    <xf numFmtId="0" fontId="11" fillId="2" borderId="26" xfId="0" applyFont="1" applyFill="1" applyBorder="1" applyAlignment="1">
      <alignment vertical="top" wrapText="1"/>
    </xf>
    <xf numFmtId="0" fontId="11" fillId="2" borderId="27" xfId="0" applyFont="1" applyFill="1" applyBorder="1" applyAlignment="1">
      <alignment horizontal="right" vertical="top" wrapText="1"/>
    </xf>
    <xf numFmtId="0" fontId="11" fillId="2" borderId="27" xfId="0" applyFont="1" applyFill="1" applyBorder="1" applyAlignment="1">
      <alignment vertical="top" wrapText="1"/>
    </xf>
    <xf numFmtId="0" fontId="10" fillId="4" borderId="49" xfId="0" applyFont="1" applyFill="1" applyBorder="1" applyAlignment="1">
      <alignment horizontal="right" vertical="top" wrapText="1"/>
    </xf>
    <xf numFmtId="0" fontId="6" fillId="2" borderId="2" xfId="0" applyFont="1" applyFill="1" applyBorder="1" applyAlignment="1">
      <alignment vertical="top" wrapText="1"/>
    </xf>
    <xf numFmtId="3" fontId="10" fillId="2" borderId="49" xfId="0" applyNumberFormat="1" applyFont="1" applyFill="1" applyBorder="1" applyAlignment="1">
      <alignment vertical="top" wrapText="1"/>
    </xf>
    <xf numFmtId="0" fontId="10" fillId="2" borderId="49" xfId="0" applyFont="1" applyFill="1" applyBorder="1" applyAlignment="1">
      <alignment vertical="top" wrapText="1"/>
    </xf>
    <xf numFmtId="168" fontId="10" fillId="2" borderId="49" xfId="1" applyNumberFormat="1" applyFont="1" applyFill="1" applyBorder="1" applyAlignment="1">
      <alignment vertical="top" wrapText="1"/>
    </xf>
    <xf numFmtId="0" fontId="6" fillId="2" borderId="2" xfId="0" applyFont="1" applyFill="1" applyBorder="1" applyAlignment="1">
      <alignment horizontal="right" vertical="top" wrapText="1"/>
    </xf>
    <xf numFmtId="0" fontId="6" fillId="5" borderId="2" xfId="0" applyFont="1" applyFill="1" applyBorder="1" applyAlignment="1">
      <alignment vertical="top" wrapText="1"/>
    </xf>
    <xf numFmtId="3" fontId="10" fillId="5" borderId="49" xfId="0" applyNumberFormat="1" applyFont="1" applyFill="1" applyBorder="1" applyAlignment="1">
      <alignment vertical="top" wrapText="1"/>
    </xf>
    <xf numFmtId="0" fontId="10" fillId="2" borderId="2" xfId="0" applyFont="1" applyFill="1" applyBorder="1" applyAlignment="1">
      <alignment vertical="top" wrapText="1"/>
    </xf>
    <xf numFmtId="3" fontId="10" fillId="4" borderId="49" xfId="0" applyNumberFormat="1" applyFont="1" applyFill="1" applyBorder="1" applyAlignment="1">
      <alignment vertical="top" wrapText="1"/>
    </xf>
    <xf numFmtId="0" fontId="10" fillId="4" borderId="49" xfId="0" applyFont="1" applyFill="1" applyBorder="1" applyAlignment="1">
      <alignment vertical="top" wrapText="1"/>
    </xf>
    <xf numFmtId="1" fontId="10" fillId="2" borderId="49" xfId="1" applyNumberFormat="1" applyFont="1" applyFill="1" applyBorder="1" applyAlignment="1">
      <alignment vertical="top" wrapText="1"/>
    </xf>
    <xf numFmtId="0" fontId="7" fillId="5" borderId="2" xfId="0" applyFont="1" applyFill="1" applyBorder="1" applyAlignment="1">
      <alignment horizontal="right" vertical="top" wrapText="1"/>
    </xf>
    <xf numFmtId="168" fontId="7" fillId="5" borderId="49" xfId="1" applyNumberFormat="1" applyFont="1" applyFill="1" applyBorder="1" applyAlignment="1">
      <alignment horizontal="right" vertical="top" wrapText="1"/>
    </xf>
    <xf numFmtId="10" fontId="10" fillId="5" borderId="49" xfId="2" applyNumberFormat="1" applyFont="1" applyFill="1" applyBorder="1" applyAlignment="1">
      <alignment vertical="top" wrapText="1"/>
    </xf>
    <xf numFmtId="3" fontId="10" fillId="2" borderId="49" xfId="0" applyNumberFormat="1" applyFont="1" applyFill="1" applyBorder="1" applyAlignment="1">
      <alignment horizontal="right" vertical="top" wrapText="1"/>
    </xf>
    <xf numFmtId="0" fontId="6" fillId="5" borderId="49" xfId="0" applyFont="1" applyFill="1" applyBorder="1" applyAlignment="1">
      <alignment vertical="top" wrapText="1"/>
    </xf>
    <xf numFmtId="0" fontId="6" fillId="5" borderId="14" xfId="0" applyFont="1" applyFill="1" applyBorder="1" applyAlignment="1">
      <alignment vertical="top" wrapText="1"/>
    </xf>
    <xf numFmtId="0" fontId="7" fillId="5" borderId="15" xfId="0" applyFont="1" applyFill="1" applyBorder="1" applyAlignment="1">
      <alignment horizontal="right" vertical="top" wrapText="1"/>
    </xf>
    <xf numFmtId="0" fontId="7" fillId="5" borderId="15" xfId="0" applyFont="1" applyFill="1" applyBorder="1" applyAlignment="1">
      <alignment vertical="top" wrapText="1"/>
    </xf>
    <xf numFmtId="0" fontId="6" fillId="5" borderId="15" xfId="0" applyFont="1" applyFill="1" applyBorder="1" applyAlignment="1">
      <alignment vertical="top" wrapText="1"/>
    </xf>
    <xf numFmtId="0" fontId="7" fillId="7" borderId="14" xfId="0" applyFont="1" applyFill="1" applyBorder="1" applyAlignment="1">
      <alignment horizontal="center" vertical="top" wrapText="1"/>
    </xf>
    <xf numFmtId="0" fontId="7" fillId="7" borderId="15" xfId="0" applyFont="1" applyFill="1" applyBorder="1" applyAlignment="1">
      <alignment horizontal="right" vertical="top" wrapText="1"/>
    </xf>
    <xf numFmtId="15" fontId="11" fillId="7" borderId="15" xfId="0" applyNumberFormat="1" applyFont="1" applyFill="1" applyBorder="1" applyAlignment="1">
      <alignment wrapText="1"/>
    </xf>
    <xf numFmtId="0" fontId="7" fillId="7" borderId="15" xfId="0" applyFont="1" applyFill="1" applyBorder="1" applyAlignment="1">
      <alignment horizontal="center" vertical="top" wrapText="1"/>
    </xf>
    <xf numFmtId="15" fontId="11" fillId="7" borderId="16" xfId="0" applyNumberFormat="1" applyFont="1" applyFill="1" applyBorder="1" applyAlignment="1">
      <alignment horizontal="right" vertical="top" wrapText="1"/>
    </xf>
    <xf numFmtId="0" fontId="7" fillId="6" borderId="55" xfId="0" applyFont="1" applyFill="1" applyBorder="1" applyAlignment="1">
      <alignment horizontal="right" vertical="center" wrapText="1"/>
    </xf>
    <xf numFmtId="0" fontId="7" fillId="6" borderId="56" xfId="0" applyFont="1" applyFill="1" applyBorder="1" applyAlignment="1">
      <alignment horizontal="right" vertical="center" wrapText="1"/>
    </xf>
    <xf numFmtId="0" fontId="7" fillId="6" borderId="57" xfId="0" applyFont="1" applyFill="1" applyBorder="1" applyAlignment="1">
      <alignment horizontal="right" vertical="center" wrapText="1"/>
    </xf>
    <xf numFmtId="3" fontId="7" fillId="2" borderId="6" xfId="0" applyNumberFormat="1" applyFont="1" applyFill="1" applyBorder="1" applyAlignment="1">
      <alignment horizontal="right" vertical="center" wrapText="1"/>
    </xf>
    <xf numFmtId="3" fontId="7" fillId="11" borderId="6" xfId="0" applyNumberFormat="1" applyFont="1" applyFill="1" applyBorder="1" applyAlignment="1">
      <alignment horizontal="right" vertical="center" wrapText="1"/>
    </xf>
    <xf numFmtId="0" fontId="10" fillId="0" borderId="0" xfId="0" applyFont="1" applyFill="1" applyBorder="1" applyAlignment="1">
      <alignment vertical="top" wrapText="1"/>
    </xf>
    <xf numFmtId="3" fontId="6" fillId="2" borderId="6" xfId="0" applyNumberFormat="1" applyFont="1" applyFill="1" applyBorder="1" applyAlignment="1">
      <alignment horizontal="right" vertical="center" wrapText="1"/>
    </xf>
    <xf numFmtId="3" fontId="6" fillId="8" borderId="6" xfId="0" applyNumberFormat="1" applyFont="1" applyFill="1" applyBorder="1" applyAlignment="1">
      <alignment horizontal="right" vertical="center" wrapText="1"/>
    </xf>
    <xf numFmtId="10" fontId="6" fillId="8" borderId="6" xfId="2" applyNumberFormat="1" applyFont="1" applyFill="1" applyBorder="1" applyAlignment="1">
      <alignment horizontal="right" vertical="center" wrapText="1"/>
    </xf>
    <xf numFmtId="164" fontId="6" fillId="2" borderId="0" xfId="0" applyNumberFormat="1" applyFont="1" applyFill="1" applyBorder="1" applyAlignment="1">
      <alignment vertical="center" wrapText="1"/>
    </xf>
    <xf numFmtId="0" fontId="6" fillId="6" borderId="15" xfId="0" applyFont="1" applyFill="1" applyBorder="1" applyAlignment="1">
      <alignment horizontal="right" vertical="center" wrapText="1"/>
    </xf>
    <xf numFmtId="0" fontId="6" fillId="6" borderId="16" xfId="0" applyFont="1" applyFill="1" applyBorder="1" applyAlignment="1">
      <alignment horizontal="right" vertical="center" wrapText="1"/>
    </xf>
    <xf numFmtId="0" fontId="6" fillId="2" borderId="9" xfId="0" applyFont="1" applyFill="1" applyBorder="1" applyAlignment="1">
      <alignment horizontal="left" vertical="center" wrapText="1"/>
    </xf>
    <xf numFmtId="3" fontId="6" fillId="5" borderId="6"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3" fontId="6" fillId="7" borderId="6" xfId="3" applyNumberFormat="1" applyFont="1" applyFill="1" applyBorder="1" applyAlignment="1">
      <alignment horizontal="right" vertical="center" wrapText="1"/>
    </xf>
    <xf numFmtId="165" fontId="6" fillId="7" borderId="6" xfId="3" applyNumberFormat="1" applyFont="1" applyFill="1" applyBorder="1" applyAlignment="1">
      <alignment horizontal="right" vertical="center" wrapText="1"/>
    </xf>
    <xf numFmtId="165" fontId="6" fillId="7" borderId="12" xfId="3" applyNumberFormat="1" applyFont="1" applyFill="1" applyBorder="1" applyAlignment="1">
      <alignment horizontal="right" vertical="center" wrapText="1"/>
    </xf>
    <xf numFmtId="3" fontId="6" fillId="8" borderId="12" xfId="0" applyNumberFormat="1" applyFont="1" applyFill="1" applyBorder="1" applyAlignment="1">
      <alignment horizontal="right" vertical="center" wrapText="1"/>
    </xf>
    <xf numFmtId="3" fontId="6" fillId="5" borderId="0" xfId="0" applyNumberFormat="1" applyFont="1" applyFill="1" applyBorder="1" applyAlignment="1">
      <alignment horizontal="center" vertical="center" wrapText="1"/>
    </xf>
    <xf numFmtId="3" fontId="6" fillId="2" borderId="49" xfId="0" applyNumberFormat="1" applyFont="1" applyFill="1" applyBorder="1" applyAlignment="1">
      <alignment horizontal="center" vertical="center" wrapText="1"/>
    </xf>
    <xf numFmtId="3" fontId="6" fillId="5" borderId="6" xfId="0" applyNumberFormat="1"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3" fontId="6" fillId="5"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6" fillId="2" borderId="49" xfId="0" applyNumberFormat="1" applyFont="1" applyFill="1" applyBorder="1" applyAlignment="1">
      <alignment horizontal="right" vertical="center" wrapText="1"/>
    </xf>
    <xf numFmtId="3" fontId="6" fillId="7" borderId="6" xfId="0" applyNumberFormat="1" applyFont="1" applyFill="1" applyBorder="1" applyAlignment="1">
      <alignment horizontal="right" vertical="center" wrapText="1"/>
    </xf>
    <xf numFmtId="0" fontId="6" fillId="2" borderId="6" xfId="0" applyFont="1" applyFill="1" applyBorder="1" applyAlignment="1">
      <alignment vertical="center" wrapText="1"/>
    </xf>
    <xf numFmtId="0" fontId="6" fillId="2" borderId="0"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60" xfId="0" applyFont="1" applyFill="1" applyBorder="1" applyAlignment="1">
      <alignment horizontal="right" vertical="center" wrapText="1"/>
    </xf>
    <xf numFmtId="0" fontId="6" fillId="2" borderId="51" xfId="0" applyFont="1" applyFill="1" applyBorder="1" applyAlignment="1">
      <alignment vertical="center" wrapText="1"/>
    </xf>
    <xf numFmtId="0" fontId="6" fillId="2" borderId="51" xfId="0" quotePrefix="1" applyFont="1" applyFill="1" applyBorder="1" applyAlignment="1">
      <alignment horizontal="left" vertical="center" wrapText="1"/>
    </xf>
    <xf numFmtId="3" fontId="6" fillId="7" borderId="12" xfId="0" applyNumberFormat="1" applyFont="1" applyFill="1" applyBorder="1" applyAlignment="1">
      <alignment horizontal="right" vertical="center" wrapText="1"/>
    </xf>
    <xf numFmtId="10" fontId="6" fillId="5" borderId="6" xfId="2" applyNumberFormat="1" applyFont="1" applyFill="1" applyBorder="1" applyAlignment="1">
      <alignment horizontal="right" vertical="center" wrapText="1"/>
    </xf>
    <xf numFmtId="10" fontId="6" fillId="8" borderId="12" xfId="2" applyNumberFormat="1" applyFont="1" applyFill="1" applyBorder="1" applyAlignment="1">
      <alignment horizontal="right" vertical="center" wrapText="1"/>
    </xf>
    <xf numFmtId="10" fontId="6" fillId="2" borderId="6" xfId="2" applyNumberFormat="1" applyFont="1" applyFill="1" applyBorder="1" applyAlignment="1">
      <alignment horizontal="right" vertical="center" wrapText="1"/>
    </xf>
    <xf numFmtId="10" fontId="6" fillId="2" borderId="12" xfId="2" applyNumberFormat="1" applyFont="1" applyFill="1" applyBorder="1" applyAlignment="1">
      <alignment horizontal="right" vertical="center" wrapText="1"/>
    </xf>
    <xf numFmtId="0" fontId="6" fillId="2" borderId="15" xfId="0" applyFont="1" applyFill="1" applyBorder="1" applyAlignment="1">
      <alignment vertical="center" wrapText="1"/>
    </xf>
    <xf numFmtId="3" fontId="6" fillId="5" borderId="15" xfId="0" applyNumberFormat="1" applyFont="1" applyFill="1" applyBorder="1" applyAlignment="1">
      <alignment horizontal="right" vertical="center" wrapText="1"/>
    </xf>
    <xf numFmtId="3" fontId="6" fillId="2" borderId="15" xfId="0" applyNumberFormat="1" applyFont="1" applyFill="1" applyBorder="1" applyAlignment="1">
      <alignment horizontal="right" vertical="center" wrapText="1"/>
    </xf>
    <xf numFmtId="3" fontId="6" fillId="2" borderId="16" xfId="0" applyNumberFormat="1" applyFont="1" applyFill="1" applyBorder="1" applyAlignment="1">
      <alignment horizontal="right" vertical="center" wrapText="1"/>
    </xf>
    <xf numFmtId="0" fontId="7" fillId="10" borderId="11" xfId="0" applyFont="1" applyFill="1" applyBorder="1" applyAlignment="1">
      <alignment horizontal="right" vertical="center" wrapText="1"/>
    </xf>
    <xf numFmtId="0" fontId="7" fillId="10" borderId="6" xfId="0" applyFont="1" applyFill="1" applyBorder="1" applyAlignment="1">
      <alignment horizontal="left" vertical="center" wrapText="1"/>
    </xf>
    <xf numFmtId="3" fontId="7" fillId="10" borderId="6" xfId="0" applyNumberFormat="1" applyFont="1" applyFill="1" applyBorder="1" applyAlignment="1">
      <alignment horizontal="left" vertical="center" wrapText="1"/>
    </xf>
    <xf numFmtId="3" fontId="7" fillId="10" borderId="6" xfId="0" applyNumberFormat="1" applyFont="1" applyFill="1" applyBorder="1" applyAlignment="1">
      <alignment horizontal="right" vertical="center" wrapText="1"/>
    </xf>
    <xf numFmtId="3" fontId="7" fillId="11" borderId="12" xfId="0" applyNumberFormat="1" applyFont="1" applyFill="1" applyBorder="1" applyAlignment="1">
      <alignment horizontal="right" vertical="center" wrapText="1"/>
    </xf>
    <xf numFmtId="3" fontId="7" fillId="7" borderId="6" xfId="0" applyNumberFormat="1" applyFont="1" applyFill="1" applyBorder="1" applyAlignment="1">
      <alignment horizontal="right" vertical="center" wrapText="1"/>
    </xf>
    <xf numFmtId="3" fontId="7" fillId="7" borderId="12" xfId="0" applyNumberFormat="1" applyFont="1" applyFill="1" applyBorder="1" applyAlignment="1">
      <alignment horizontal="right" vertical="center" wrapText="1"/>
    </xf>
    <xf numFmtId="1" fontId="6" fillId="5" borderId="6" xfId="2" applyNumberFormat="1" applyFont="1" applyFill="1" applyBorder="1" applyAlignment="1">
      <alignment horizontal="right" vertical="center" wrapText="1"/>
    </xf>
    <xf numFmtId="170" fontId="6" fillId="5" borderId="6" xfId="1" applyNumberFormat="1" applyFont="1" applyFill="1" applyBorder="1" applyAlignment="1">
      <alignment horizontal="right" vertical="center" wrapText="1"/>
    </xf>
    <xf numFmtId="0" fontId="6" fillId="2" borderId="2" xfId="0" applyFont="1" applyFill="1" applyBorder="1" applyAlignment="1">
      <alignment horizontal="right" vertical="center" wrapText="1"/>
    </xf>
    <xf numFmtId="3" fontId="6" fillId="8" borderId="0" xfId="0" applyNumberFormat="1" applyFont="1" applyFill="1" applyBorder="1" applyAlignment="1">
      <alignment horizontal="right" vertical="center" wrapText="1"/>
    </xf>
    <xf numFmtId="3" fontId="6" fillId="8" borderId="49" xfId="0" applyNumberFormat="1" applyFont="1" applyFill="1" applyBorder="1" applyAlignment="1">
      <alignment horizontal="right" vertical="center" wrapText="1"/>
    </xf>
    <xf numFmtId="3" fontId="6" fillId="7" borderId="56" xfId="0" applyNumberFormat="1" applyFont="1" applyFill="1" applyBorder="1" applyAlignment="1">
      <alignment horizontal="right" vertical="center" wrapText="1"/>
    </xf>
    <xf numFmtId="3" fontId="6" fillId="12" borderId="56" xfId="0" applyNumberFormat="1" applyFont="1" applyFill="1" applyBorder="1" applyAlignment="1">
      <alignment horizontal="right" vertical="center" wrapText="1"/>
    </xf>
    <xf numFmtId="3" fontId="6" fillId="12" borderId="57" xfId="0" applyNumberFormat="1" applyFont="1" applyFill="1" applyBorder="1" applyAlignment="1">
      <alignment horizontal="right" vertical="center" wrapText="1"/>
    </xf>
    <xf numFmtId="3" fontId="6" fillId="6" borderId="56" xfId="0" applyNumberFormat="1" applyFont="1" applyFill="1" applyBorder="1" applyAlignment="1">
      <alignment horizontal="right" vertical="center" wrapText="1"/>
    </xf>
    <xf numFmtId="3" fontId="6" fillId="9" borderId="56" xfId="0" applyNumberFormat="1" applyFont="1" applyFill="1" applyBorder="1" applyAlignment="1">
      <alignment horizontal="right" vertical="center" wrapText="1"/>
    </xf>
    <xf numFmtId="3" fontId="6" fillId="9" borderId="57" xfId="0" applyNumberFormat="1" applyFont="1" applyFill="1" applyBorder="1" applyAlignment="1">
      <alignment horizontal="right" vertical="center" wrapText="1"/>
    </xf>
    <xf numFmtId="3" fontId="6" fillId="6" borderId="57" xfId="0" applyNumberFormat="1" applyFont="1" applyFill="1" applyBorder="1" applyAlignment="1">
      <alignment horizontal="right" vertical="center" wrapText="1"/>
    </xf>
    <xf numFmtId="0" fontId="7" fillId="7" borderId="11" xfId="0" applyFont="1" applyFill="1" applyBorder="1" applyAlignment="1">
      <alignment horizontal="right" vertical="center" wrapText="1"/>
    </xf>
    <xf numFmtId="0" fontId="7" fillId="0" borderId="3" xfId="0" applyFont="1" applyFill="1" applyBorder="1"/>
    <xf numFmtId="0" fontId="2" fillId="0" borderId="3" xfId="0" applyFont="1" applyFill="1" applyBorder="1"/>
    <xf numFmtId="0" fontId="2" fillId="0" borderId="0" xfId="0" applyFont="1" applyFill="1"/>
    <xf numFmtId="0" fontId="7" fillId="6" borderId="1" xfId="0" applyFont="1" applyFill="1" applyBorder="1"/>
    <xf numFmtId="0" fontId="6" fillId="0" borderId="0" xfId="0" applyFont="1" applyAlignment="1">
      <alignment wrapText="1"/>
    </xf>
    <xf numFmtId="0" fontId="11" fillId="7" borderId="18" xfId="0" applyFont="1" applyFill="1" applyBorder="1" applyAlignment="1">
      <alignment horizontal="right" wrapText="1"/>
    </xf>
    <xf numFmtId="0" fontId="7" fillId="4" borderId="0" xfId="0" applyFont="1" applyFill="1" applyBorder="1" applyAlignment="1">
      <alignment horizontal="right"/>
    </xf>
    <xf numFmtId="0" fontId="7" fillId="4" borderId="0" xfId="0" applyFont="1" applyFill="1" applyBorder="1" applyAlignment="1">
      <alignment horizontal="left"/>
    </xf>
    <xf numFmtId="165" fontId="6" fillId="2" borderId="0" xfId="1" applyNumberFormat="1" applyFont="1" applyFill="1" applyBorder="1" applyAlignment="1">
      <alignment horizontal="right" vertical="top" wrapText="1"/>
    </xf>
    <xf numFmtId="0" fontId="7" fillId="4" borderId="0" xfId="0" applyFont="1" applyFill="1" applyBorder="1" applyAlignment="1">
      <alignment horizontal="right" vertical="top"/>
    </xf>
    <xf numFmtId="3" fontId="6" fillId="2" borderId="6" xfId="0" applyNumberFormat="1" applyFont="1" applyFill="1" applyBorder="1" applyAlignment="1">
      <alignment horizontal="righ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right" vertical="center" wrapText="1"/>
    </xf>
    <xf numFmtId="3" fontId="6" fillId="2" borderId="6" xfId="0" applyNumberFormat="1" applyFont="1" applyFill="1" applyBorder="1" applyAlignment="1">
      <alignment horizontal="center" vertical="center" wrapText="1"/>
    </xf>
    <xf numFmtId="170" fontId="6" fillId="2" borderId="6" xfId="1" applyNumberFormat="1" applyFont="1" applyFill="1" applyBorder="1" applyAlignment="1">
      <alignment horizontal="right" vertical="center" wrapText="1"/>
    </xf>
    <xf numFmtId="0" fontId="6" fillId="2" borderId="69" xfId="0" applyFont="1" applyFill="1" applyBorder="1" applyAlignment="1">
      <alignment horizontal="right" vertical="center" wrapText="1"/>
    </xf>
    <xf numFmtId="0" fontId="6" fillId="2" borderId="6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right" vertical="center" wrapText="1"/>
    </xf>
    <xf numFmtId="170" fontId="6" fillId="2" borderId="69" xfId="1" applyNumberFormat="1" applyFont="1" applyFill="1" applyBorder="1" applyAlignment="1">
      <alignment horizontal="right" vertical="center" wrapText="1"/>
    </xf>
    <xf numFmtId="3" fontId="6" fillId="2" borderId="6"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7" fillId="7" borderId="11" xfId="0" applyFont="1" applyFill="1" applyBorder="1" applyAlignment="1">
      <alignment horizontal="left" vertical="center" wrapText="1"/>
    </xf>
    <xf numFmtId="3" fontId="6" fillId="2" borderId="7" xfId="0" applyNumberFormat="1" applyFont="1" applyFill="1" applyBorder="1" applyAlignment="1">
      <alignment horizontal="center" vertical="center" wrapText="1"/>
    </xf>
    <xf numFmtId="3" fontId="6" fillId="2" borderId="69" xfId="0" applyNumberFormat="1"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0" borderId="14" xfId="0" applyFont="1" applyBorder="1"/>
    <xf numFmtId="0" fontId="6" fillId="0" borderId="15" xfId="0" applyFont="1" applyBorder="1"/>
    <xf numFmtId="0" fontId="6" fillId="0" borderId="16" xfId="0" applyFont="1" applyBorder="1"/>
    <xf numFmtId="0" fontId="6" fillId="2" borderId="26" xfId="0" applyFont="1" applyFill="1" applyBorder="1" applyAlignment="1">
      <alignment vertical="center" wrapText="1"/>
    </xf>
    <xf numFmtId="0" fontId="6" fillId="2" borderId="10" xfId="0" applyFont="1" applyFill="1" applyBorder="1" applyAlignment="1">
      <alignment horizontal="right" vertical="center" wrapText="1"/>
    </xf>
    <xf numFmtId="0" fontId="6" fillId="2" borderId="11" xfId="0" applyFont="1" applyFill="1" applyBorder="1" applyAlignment="1">
      <alignment vertical="center" wrapText="1"/>
    </xf>
    <xf numFmtId="3" fontId="6" fillId="2" borderId="69" xfId="0" applyNumberFormat="1" applyFont="1" applyFill="1" applyBorder="1" applyAlignment="1">
      <alignment horizontal="right" vertical="center" wrapText="1"/>
    </xf>
    <xf numFmtId="0" fontId="6" fillId="2" borderId="72" xfId="0" applyFont="1" applyFill="1" applyBorder="1" applyAlignment="1">
      <alignment horizontal="right" vertical="center" wrapText="1"/>
    </xf>
    <xf numFmtId="0" fontId="7" fillId="2" borderId="14" xfId="0" applyFont="1" applyFill="1" applyBorder="1" applyAlignment="1">
      <alignment vertical="center" wrapText="1"/>
    </xf>
    <xf numFmtId="3" fontId="7" fillId="2" borderId="15" xfId="0" applyNumberFormat="1" applyFont="1" applyFill="1" applyBorder="1" applyAlignment="1">
      <alignment horizontal="right" vertical="center" wrapText="1"/>
    </xf>
    <xf numFmtId="3" fontId="7" fillId="2" borderId="16" xfId="0" applyNumberFormat="1" applyFont="1" applyFill="1" applyBorder="1" applyAlignment="1">
      <alignment horizontal="right" vertical="center" wrapText="1"/>
    </xf>
    <xf numFmtId="0" fontId="7" fillId="7" borderId="48" xfId="0" quotePrefix="1" applyFont="1" applyFill="1" applyBorder="1" applyAlignment="1">
      <alignment horizontal="right" wrapText="1"/>
    </xf>
    <xf numFmtId="0" fontId="6" fillId="2" borderId="0" xfId="0" applyFont="1" applyFill="1"/>
    <xf numFmtId="0" fontId="7" fillId="2" borderId="11" xfId="0" applyFont="1" applyFill="1" applyBorder="1" applyAlignment="1">
      <alignment vertical="center" wrapText="1"/>
    </xf>
    <xf numFmtId="0" fontId="7" fillId="2" borderId="12" xfId="0" applyFont="1" applyFill="1" applyBorder="1" applyAlignment="1">
      <alignment horizontal="center" vertical="center" wrapText="1"/>
    </xf>
    <xf numFmtId="9" fontId="6" fillId="2" borderId="12" xfId="0" applyNumberFormat="1" applyFont="1" applyFill="1" applyBorder="1" applyAlignment="1">
      <alignment horizontal="right" vertical="center" wrapText="1"/>
    </xf>
    <xf numFmtId="0" fontId="15" fillId="2" borderId="0" xfId="0" applyFont="1" applyFill="1" applyAlignment="1">
      <alignment vertical="center"/>
    </xf>
    <xf numFmtId="0" fontId="6" fillId="0" borderId="26" xfId="0" applyFont="1" applyBorder="1"/>
    <xf numFmtId="0" fontId="6" fillId="0" borderId="2" xfId="0" applyFont="1" applyBorder="1"/>
    <xf numFmtId="0" fontId="6" fillId="2" borderId="12" xfId="0" applyFont="1" applyFill="1" applyBorder="1" applyAlignment="1">
      <alignment horizontal="right" vertical="center" wrapText="1"/>
    </xf>
    <xf numFmtId="0" fontId="7" fillId="0" borderId="14" xfId="0" applyFont="1" applyBorder="1"/>
    <xf numFmtId="0" fontId="6" fillId="2" borderId="16" xfId="0" applyFont="1" applyFill="1" applyBorder="1" applyAlignment="1">
      <alignment horizontal="right" vertical="center" wrapText="1"/>
    </xf>
    <xf numFmtId="0" fontId="7" fillId="7" borderId="27" xfId="0" applyFont="1" applyFill="1" applyBorder="1" applyAlignment="1">
      <alignment horizontal="right" vertical="center" wrapText="1"/>
    </xf>
    <xf numFmtId="0" fontId="7" fillId="7" borderId="6" xfId="0" applyFont="1" applyFill="1" applyBorder="1" applyAlignment="1">
      <alignment horizontal="right" vertical="center" wrapText="1"/>
    </xf>
    <xf numFmtId="0" fontId="6" fillId="7" borderId="12" xfId="0" applyFont="1" applyFill="1" applyBorder="1" applyAlignment="1">
      <alignment horizontal="right" vertical="center" wrapText="1"/>
    </xf>
    <xf numFmtId="0" fontId="7" fillId="7" borderId="26" xfId="0" applyFont="1" applyFill="1" applyBorder="1" applyAlignment="1">
      <alignment vertical="center" wrapText="1"/>
    </xf>
    <xf numFmtId="0" fontId="7" fillId="7" borderId="9" xfId="0" applyFont="1" applyFill="1" applyBorder="1" applyAlignment="1">
      <alignment horizontal="right" vertical="center" wrapText="1"/>
    </xf>
    <xf numFmtId="0" fontId="7" fillId="7" borderId="10" xfId="0" applyFont="1" applyFill="1" applyBorder="1" applyAlignment="1">
      <alignment horizontal="right" vertical="center" wrapText="1"/>
    </xf>
    <xf numFmtId="0" fontId="7" fillId="7" borderId="11" xfId="0" applyFont="1" applyFill="1" applyBorder="1" applyAlignment="1">
      <alignment vertical="center" wrapText="1"/>
    </xf>
    <xf numFmtId="0" fontId="7" fillId="7" borderId="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6" fillId="0" borderId="0" xfId="0" applyFont="1" applyBorder="1"/>
    <xf numFmtId="0" fontId="7" fillId="2" borderId="12" xfId="0" applyFont="1" applyFill="1" applyBorder="1" applyAlignment="1">
      <alignment horizontal="right" vertical="center" wrapText="1"/>
    </xf>
    <xf numFmtId="0" fontId="6" fillId="7" borderId="14" xfId="0" applyFont="1" applyFill="1" applyBorder="1" applyAlignment="1">
      <alignment horizontal="center" vertical="center" wrapText="1"/>
    </xf>
    <xf numFmtId="0" fontId="6" fillId="7" borderId="73"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3" fontId="6" fillId="2" borderId="6"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0" fontId="2" fillId="0" borderId="49" xfId="0" applyFont="1" applyFill="1" applyBorder="1"/>
    <xf numFmtId="3" fontId="7" fillId="2" borderId="15" xfId="1"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170" fontId="6" fillId="2" borderId="11" xfId="1" applyNumberFormat="1" applyFont="1" applyFill="1" applyBorder="1" applyAlignment="1">
      <alignment horizontal="right" vertical="center" wrapText="1"/>
    </xf>
    <xf numFmtId="3" fontId="7" fillId="2" borderId="14" xfId="1" applyNumberFormat="1" applyFont="1" applyFill="1" applyBorder="1" applyAlignment="1">
      <alignment horizontal="right" vertical="center" wrapText="1"/>
    </xf>
    <xf numFmtId="0" fontId="0" fillId="0" borderId="0" xfId="0" applyFont="1"/>
    <xf numFmtId="0" fontId="6" fillId="2" borderId="14" xfId="0" applyFont="1" applyFill="1" applyBorder="1" applyAlignment="1">
      <alignment vertical="center" wrapText="1"/>
    </xf>
    <xf numFmtId="3" fontId="7" fillId="2" borderId="15" xfId="0" applyNumberFormat="1" applyFont="1" applyFill="1" applyBorder="1" applyAlignment="1">
      <alignment horizontal="center" vertical="center" wrapText="1"/>
    </xf>
    <xf numFmtId="4" fontId="7" fillId="2" borderId="14" xfId="0" applyNumberFormat="1" applyFont="1" applyFill="1" applyBorder="1" applyAlignment="1">
      <alignment vertical="center" wrapText="1"/>
    </xf>
    <xf numFmtId="170" fontId="7" fillId="2" borderId="12" xfId="1" applyNumberFormat="1" applyFont="1" applyFill="1" applyBorder="1" applyAlignment="1">
      <alignment horizontal="right" vertical="center" wrapText="1"/>
    </xf>
    <xf numFmtId="0" fontId="7" fillId="2" borderId="11" xfId="0" applyFont="1" applyFill="1" applyBorder="1" applyAlignment="1">
      <alignment horizontal="left" vertical="center" wrapText="1"/>
    </xf>
    <xf numFmtId="0" fontId="7" fillId="2" borderId="71"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7" xfId="0" applyFont="1" applyFill="1" applyBorder="1" applyAlignment="1">
      <alignment horizontal="center" vertical="center" wrapText="1"/>
    </xf>
    <xf numFmtId="0" fontId="7" fillId="2" borderId="0" xfId="0" applyFont="1" applyFill="1" applyBorder="1"/>
    <xf numFmtId="0" fontId="6" fillId="2" borderId="15"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6" fillId="2" borderId="8" xfId="0" applyFont="1" applyFill="1" applyBorder="1" applyAlignment="1">
      <alignment vertical="center" wrapText="1"/>
    </xf>
    <xf numFmtId="165" fontId="7" fillId="2" borderId="12" xfId="1" applyNumberFormat="1" applyFont="1" applyFill="1" applyBorder="1" applyAlignment="1">
      <alignment horizontal="right" vertical="center" wrapText="1"/>
    </xf>
    <xf numFmtId="165" fontId="6" fillId="2" borderId="12" xfId="1" applyNumberFormat="1" applyFont="1" applyFill="1" applyBorder="1" applyAlignment="1">
      <alignment horizontal="right" vertical="center" wrapText="1"/>
    </xf>
    <xf numFmtId="165" fontId="7" fillId="2" borderId="16" xfId="1" applyNumberFormat="1" applyFont="1" applyFill="1" applyBorder="1" applyAlignment="1">
      <alignment horizontal="right" vertical="center" wrapText="1"/>
    </xf>
    <xf numFmtId="9" fontId="7" fillId="7" borderId="11" xfId="0" applyNumberFormat="1" applyFont="1" applyFill="1" applyBorder="1" applyAlignment="1">
      <alignment horizontal="right" vertical="center" wrapText="1"/>
    </xf>
    <xf numFmtId="9" fontId="7" fillId="7" borderId="6" xfId="0" applyNumberFormat="1" applyFont="1" applyFill="1" applyBorder="1" applyAlignment="1">
      <alignment horizontal="right" vertical="center" wrapText="1"/>
    </xf>
    <xf numFmtId="0" fontId="7" fillId="6" borderId="12" xfId="0" applyFont="1" applyFill="1" applyBorder="1" applyAlignment="1">
      <alignment horizontal="left" vertical="center" wrapText="1"/>
    </xf>
    <xf numFmtId="0" fontId="6" fillId="0" borderId="5" xfId="0" applyFont="1" applyBorder="1"/>
    <xf numFmtId="0" fontId="6" fillId="0" borderId="4" xfId="0" applyFont="1" applyBorder="1"/>
    <xf numFmtId="0" fontId="5" fillId="0" borderId="0" xfId="0" applyFont="1"/>
    <xf numFmtId="0" fontId="7" fillId="7" borderId="8" xfId="0" applyFont="1" applyFill="1" applyBorder="1" applyAlignment="1">
      <alignment horizontal="left" vertical="center" wrapText="1"/>
    </xf>
    <xf numFmtId="0" fontId="7" fillId="7" borderId="48" xfId="0" applyFont="1" applyFill="1" applyBorder="1" applyAlignment="1">
      <alignment horizontal="right" vertical="center" wrapText="1"/>
    </xf>
    <xf numFmtId="0" fontId="6" fillId="2" borderId="11" xfId="0" applyFont="1" applyFill="1" applyBorder="1" applyAlignment="1">
      <alignment horizontal="left" vertical="center" wrapText="1" indent="1"/>
    </xf>
    <xf numFmtId="3" fontId="6" fillId="2" borderId="7" xfId="0" applyNumberFormat="1" applyFont="1" applyFill="1" applyBorder="1" applyAlignment="1">
      <alignment horizontal="right" vertical="center" wrapText="1"/>
    </xf>
    <xf numFmtId="3" fontId="6" fillId="2" borderId="70" xfId="0" applyNumberFormat="1" applyFont="1" applyFill="1" applyBorder="1" applyAlignment="1">
      <alignment horizontal="right" vertical="center" wrapText="1"/>
    </xf>
    <xf numFmtId="0" fontId="6" fillId="7" borderId="26" xfId="0" applyFont="1" applyFill="1" applyBorder="1" applyAlignment="1">
      <alignment vertical="center" wrapText="1"/>
    </xf>
    <xf numFmtId="0" fontId="7" fillId="7" borderId="12" xfId="0" applyFont="1" applyFill="1" applyBorder="1" applyAlignment="1">
      <alignment horizontal="right" vertical="center" wrapText="1"/>
    </xf>
    <xf numFmtId="0" fontId="6" fillId="6" borderId="26" xfId="0" applyFont="1" applyFill="1" applyBorder="1" applyAlignment="1">
      <alignment vertical="center" wrapText="1"/>
    </xf>
    <xf numFmtId="0" fontId="7" fillId="6" borderId="9" xfId="0" applyFont="1" applyFill="1" applyBorder="1" applyAlignment="1">
      <alignment horizontal="right" vertical="center" wrapText="1"/>
    </xf>
    <xf numFmtId="0" fontId="7" fillId="6" borderId="10" xfId="0" applyFont="1" applyFill="1" applyBorder="1" applyAlignment="1">
      <alignment horizontal="right" vertical="center" wrapText="1"/>
    </xf>
    <xf numFmtId="0" fontId="7" fillId="2" borderId="41" xfId="4" applyFont="1" applyFill="1" applyBorder="1" applyAlignment="1">
      <alignment horizontal="left" vertical="center" wrapText="1"/>
    </xf>
    <xf numFmtId="3" fontId="7" fillId="5" borderId="20" xfId="0" applyNumberFormat="1" applyFont="1" applyFill="1" applyBorder="1" applyAlignment="1">
      <alignment horizontal="right" wrapText="1"/>
    </xf>
    <xf numFmtId="170" fontId="6" fillId="2" borderId="12" xfId="1" applyNumberFormat="1" applyFont="1" applyFill="1" applyBorder="1" applyAlignment="1">
      <alignment horizontal="right" vertical="center" wrapText="1"/>
    </xf>
    <xf numFmtId="3" fontId="6" fillId="0" borderId="0" xfId="0" applyNumberFormat="1" applyFont="1"/>
    <xf numFmtId="0" fontId="7" fillId="6" borderId="8" xfId="0" applyFont="1" applyFill="1" applyBorder="1" applyAlignment="1">
      <alignment vertical="center" wrapText="1"/>
    </xf>
    <xf numFmtId="3" fontId="6" fillId="2" borderId="9" xfId="0" applyNumberFormat="1" applyFont="1" applyFill="1" applyBorder="1" applyAlignment="1">
      <alignment horizontal="right" vertical="center" wrapText="1"/>
    </xf>
    <xf numFmtId="3" fontId="6" fillId="2" borderId="10" xfId="0" applyNumberFormat="1" applyFont="1" applyFill="1" applyBorder="1" applyAlignment="1">
      <alignment horizontal="right" vertical="center" wrapText="1"/>
    </xf>
    <xf numFmtId="0" fontId="6" fillId="2" borderId="74" xfId="0" applyFont="1" applyFill="1" applyBorder="1" applyAlignment="1">
      <alignment vertical="center" wrapText="1"/>
    </xf>
    <xf numFmtId="0" fontId="6" fillId="2" borderId="75" xfId="0" applyFont="1" applyFill="1" applyBorder="1" applyAlignment="1">
      <alignment vertical="center" wrapText="1"/>
    </xf>
    <xf numFmtId="0" fontId="6" fillId="2" borderId="4" xfId="0" applyFont="1" applyFill="1" applyBorder="1" applyAlignment="1">
      <alignment vertical="center" wrapText="1"/>
    </xf>
    <xf numFmtId="3" fontId="7" fillId="2" borderId="56" xfId="0" applyNumberFormat="1" applyFont="1" applyFill="1" applyBorder="1" applyAlignment="1">
      <alignment horizontal="right" vertical="center" wrapText="1"/>
    </xf>
    <xf numFmtId="3" fontId="7" fillId="2" borderId="57" xfId="0" applyNumberFormat="1" applyFont="1" applyFill="1" applyBorder="1" applyAlignment="1">
      <alignment horizontal="right" vertical="center" wrapText="1"/>
    </xf>
    <xf numFmtId="0" fontId="7" fillId="13" borderId="0" xfId="0" applyFont="1" applyFill="1" applyBorder="1"/>
    <xf numFmtId="0" fontId="7" fillId="13" borderId="49" xfId="0" applyFont="1" applyFill="1" applyBorder="1"/>
    <xf numFmtId="0" fontId="7" fillId="13" borderId="6" xfId="0" applyFont="1" applyFill="1" applyBorder="1" applyAlignment="1">
      <alignment horizontal="right" vertical="center" wrapText="1"/>
    </xf>
    <xf numFmtId="0" fontId="7" fillId="13" borderId="12" xfId="0" applyFont="1" applyFill="1" applyBorder="1" applyAlignment="1">
      <alignment horizontal="right" vertical="center" wrapText="1"/>
    </xf>
    <xf numFmtId="3" fontId="7" fillId="13" borderId="6" xfId="0" applyNumberFormat="1" applyFont="1" applyFill="1" applyBorder="1" applyAlignment="1">
      <alignment horizontal="right" vertical="center" wrapText="1"/>
    </xf>
    <xf numFmtId="3" fontId="7" fillId="13" borderId="12" xfId="0" applyNumberFormat="1" applyFont="1" applyFill="1" applyBorder="1" applyAlignment="1">
      <alignment horizontal="right" vertical="center" wrapText="1"/>
    </xf>
    <xf numFmtId="170" fontId="7" fillId="13" borderId="69" xfId="1" applyNumberFormat="1" applyFont="1" applyFill="1" applyBorder="1" applyAlignment="1">
      <alignment horizontal="right" vertical="center" wrapText="1"/>
    </xf>
    <xf numFmtId="170" fontId="7" fillId="13" borderId="72" xfId="1" applyNumberFormat="1" applyFont="1" applyFill="1" applyBorder="1" applyAlignment="1">
      <alignment horizontal="right" vertical="center" wrapText="1"/>
    </xf>
    <xf numFmtId="3" fontId="7" fillId="13" borderId="15" xfId="0" applyNumberFormat="1" applyFont="1" applyFill="1" applyBorder="1" applyAlignment="1">
      <alignment horizontal="right" vertical="center" wrapText="1"/>
    </xf>
    <xf numFmtId="3" fontId="7" fillId="13" borderId="16" xfId="0" applyNumberFormat="1" applyFont="1" applyFill="1" applyBorder="1" applyAlignment="1">
      <alignment horizontal="right" vertical="center" wrapText="1"/>
    </xf>
    <xf numFmtId="0" fontId="7" fillId="7" borderId="50" xfId="0" applyFont="1" applyFill="1" applyBorder="1" applyAlignment="1">
      <alignment horizontal="right" vertical="center" wrapText="1"/>
    </xf>
    <xf numFmtId="0" fontId="6" fillId="7" borderId="50" xfId="0" applyFont="1" applyFill="1" applyBorder="1" applyAlignment="1">
      <alignment horizontal="right" vertical="center" wrapText="1"/>
    </xf>
    <xf numFmtId="0" fontId="7" fillId="7" borderId="0" xfId="0" applyFont="1" applyFill="1" applyBorder="1" applyAlignment="1">
      <alignment horizontal="right" vertical="center" wrapText="1"/>
    </xf>
    <xf numFmtId="0" fontId="6" fillId="7" borderId="0" xfId="0" applyFont="1" applyFill="1" applyBorder="1" applyAlignment="1">
      <alignment horizontal="right" vertical="center" wrapText="1"/>
    </xf>
    <xf numFmtId="0" fontId="7" fillId="0" borderId="55" xfId="0" applyFont="1" applyBorder="1"/>
    <xf numFmtId="170" fontId="7" fillId="0" borderId="56" xfId="0" applyNumberFormat="1" applyFont="1" applyBorder="1"/>
    <xf numFmtId="170" fontId="6" fillId="0" borderId="56" xfId="0" applyNumberFormat="1" applyFont="1" applyBorder="1"/>
    <xf numFmtId="170" fontId="6" fillId="0" borderId="56" xfId="1" applyNumberFormat="1" applyFont="1" applyBorder="1"/>
    <xf numFmtId="170" fontId="7" fillId="0" borderId="57" xfId="0" applyNumberFormat="1" applyFont="1" applyBorder="1"/>
    <xf numFmtId="0" fontId="6" fillId="7" borderId="2" xfId="0" applyFont="1" applyFill="1" applyBorder="1"/>
    <xf numFmtId="0" fontId="6" fillId="7" borderId="49" xfId="0" applyFont="1" applyFill="1" applyBorder="1" applyAlignment="1">
      <alignment horizontal="right" vertical="center" wrapText="1"/>
    </xf>
    <xf numFmtId="0" fontId="7" fillId="0" borderId="2" xfId="0" applyFont="1" applyBorder="1"/>
    <xf numFmtId="170" fontId="7" fillId="0" borderId="0" xfId="1" applyNumberFormat="1" applyFont="1" applyBorder="1"/>
    <xf numFmtId="170" fontId="6" fillId="0" borderId="0" xfId="1" applyNumberFormat="1" applyFont="1" applyBorder="1"/>
    <xf numFmtId="170" fontId="6" fillId="0" borderId="0" xfId="0" applyNumberFormat="1" applyFont="1" applyBorder="1"/>
    <xf numFmtId="170" fontId="7" fillId="0" borderId="49" xfId="0" applyNumberFormat="1" applyFont="1" applyBorder="1"/>
    <xf numFmtId="3" fontId="6" fillId="0" borderId="0" xfId="1" applyNumberFormat="1" applyFont="1" applyBorder="1"/>
    <xf numFmtId="3" fontId="6" fillId="0" borderId="0" xfId="0" applyNumberFormat="1" applyFont="1" applyBorder="1"/>
    <xf numFmtId="0" fontId="7" fillId="0" borderId="0" xfId="0" applyFont="1" applyBorder="1"/>
    <xf numFmtId="170" fontId="6" fillId="0" borderId="49" xfId="0" applyNumberFormat="1" applyFont="1" applyBorder="1"/>
    <xf numFmtId="0" fontId="7" fillId="2" borderId="55" xfId="0" applyFont="1" applyFill="1" applyBorder="1" applyAlignment="1">
      <alignment vertical="center" wrapText="1"/>
    </xf>
    <xf numFmtId="3" fontId="6" fillId="5" borderId="50" xfId="0" applyNumberFormat="1" applyFont="1" applyFill="1" applyBorder="1" applyAlignment="1">
      <alignment horizontal="right" vertical="center" wrapText="1"/>
    </xf>
    <xf numFmtId="3" fontId="6" fillId="5" borderId="0" xfId="0" applyNumberFormat="1" applyFont="1" applyFill="1" applyBorder="1" applyAlignment="1">
      <alignment horizontal="right" vertical="center" wrapText="1"/>
    </xf>
    <xf numFmtId="3" fontId="6" fillId="5" borderId="6" xfId="0" applyNumberFormat="1"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6" xfId="0" applyFont="1" applyFill="1" applyBorder="1" applyAlignment="1">
      <alignment horizontal="left" vertical="center" wrapText="1"/>
    </xf>
    <xf numFmtId="171" fontId="7" fillId="2" borderId="0" xfId="0" applyNumberFormat="1" applyFont="1" applyFill="1" applyBorder="1" applyAlignment="1">
      <alignment horizontal="center" vertical="center" wrapText="1"/>
    </xf>
    <xf numFmtId="3" fontId="6" fillId="3" borderId="27" xfId="0" applyNumberFormat="1" applyFont="1" applyFill="1" applyBorder="1" applyAlignment="1">
      <alignment horizontal="right" vertical="center" wrapText="1"/>
    </xf>
    <xf numFmtId="3" fontId="6" fillId="3" borderId="6" xfId="0" applyNumberFormat="1" applyFont="1" applyFill="1" applyBorder="1" applyAlignment="1">
      <alignment horizontal="right" vertical="center" wrapText="1"/>
    </xf>
    <xf numFmtId="0" fontId="9" fillId="2" borderId="0" xfId="0" applyFont="1" applyFill="1" applyAlignment="1">
      <alignment wrapText="1"/>
    </xf>
    <xf numFmtId="0" fontId="7" fillId="7" borderId="12"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2" fillId="0" borderId="2" xfId="0" applyFont="1" applyBorder="1"/>
    <xf numFmtId="0" fontId="2" fillId="0" borderId="0" xfId="0" applyFont="1" applyBorder="1"/>
    <xf numFmtId="0" fontId="2" fillId="0" borderId="49" xfId="0" applyFont="1" applyBorder="1"/>
    <xf numFmtId="170" fontId="7" fillId="0" borderId="49" xfId="1" applyNumberFormat="1" applyFont="1" applyBorder="1"/>
    <xf numFmtId="0" fontId="2" fillId="7" borderId="2" xfId="0" applyFont="1" applyFill="1" applyBorder="1"/>
    <xf numFmtId="0" fontId="2" fillId="6" borderId="26" xfId="0" applyFont="1" applyFill="1" applyBorder="1"/>
    <xf numFmtId="0" fontId="2" fillId="6" borderId="27" xfId="0" applyFont="1" applyFill="1" applyBorder="1"/>
    <xf numFmtId="0" fontId="2" fillId="6" borderId="2" xfId="0" applyFont="1" applyFill="1" applyBorder="1"/>
    <xf numFmtId="0" fontId="2" fillId="6" borderId="0" xfId="0" applyFont="1" applyFill="1" applyBorder="1"/>
    <xf numFmtId="0" fontId="7" fillId="6" borderId="50" xfId="0" applyFont="1" applyFill="1" applyBorder="1" applyAlignment="1">
      <alignment horizontal="right" vertical="center" wrapText="1"/>
    </xf>
    <xf numFmtId="0" fontId="7" fillId="6" borderId="6" xfId="0" applyFont="1" applyFill="1" applyBorder="1" applyAlignment="1">
      <alignment horizontal="right" vertical="center" wrapText="1"/>
    </xf>
    <xf numFmtId="0" fontId="6" fillId="0" borderId="55" xfId="0" applyFont="1" applyFill="1" applyBorder="1"/>
    <xf numFmtId="0" fontId="6" fillId="0" borderId="56" xfId="0" applyFont="1" applyFill="1" applyBorder="1"/>
    <xf numFmtId="170" fontId="7" fillId="0" borderId="56" xfId="0" applyNumberFormat="1" applyFont="1" applyFill="1" applyBorder="1"/>
    <xf numFmtId="170" fontId="7" fillId="0" borderId="57" xfId="0" applyNumberFormat="1" applyFont="1" applyFill="1" applyBorder="1"/>
    <xf numFmtId="0" fontId="7" fillId="7" borderId="0" xfId="0" applyFont="1" applyFill="1" applyBorder="1" applyAlignment="1">
      <alignment textRotation="90"/>
    </xf>
    <xf numFmtId="0" fontId="7" fillId="7" borderId="49" xfId="0" applyFont="1" applyFill="1" applyBorder="1" applyAlignment="1">
      <alignment horizontal="right" textRotation="90"/>
    </xf>
    <xf numFmtId="0" fontId="6" fillId="2" borderId="2" xfId="0" applyFont="1" applyFill="1" applyBorder="1" applyAlignment="1">
      <alignment vertical="center" wrapText="1"/>
    </xf>
    <xf numFmtId="9" fontId="6" fillId="2" borderId="49" xfId="0" applyNumberFormat="1" applyFont="1" applyFill="1" applyBorder="1" applyAlignment="1">
      <alignment horizontal="right" vertical="center" wrapText="1"/>
    </xf>
    <xf numFmtId="9" fontId="7" fillId="2" borderId="57" xfId="0" applyNumberFormat="1" applyFont="1" applyFill="1" applyBorder="1" applyAlignment="1">
      <alignment horizontal="right" vertical="center" wrapText="1"/>
    </xf>
    <xf numFmtId="0" fontId="7" fillId="4" borderId="0" xfId="0" applyFont="1" applyFill="1" applyBorder="1" applyAlignment="1">
      <alignment horizontal="left" vertical="top" wrapText="1"/>
    </xf>
    <xf numFmtId="0" fontId="11" fillId="7" borderId="67" xfId="0" applyFont="1" applyFill="1" applyBorder="1" applyAlignment="1">
      <alignment horizontal="center" wrapText="1"/>
    </xf>
    <xf numFmtId="0" fontId="11" fillId="7" borderId="68" xfId="0" applyFont="1" applyFill="1" applyBorder="1" applyAlignment="1">
      <alignment horizontal="center" wrapText="1"/>
    </xf>
    <xf numFmtId="0" fontId="11" fillId="7" borderId="66" xfId="0" applyFont="1" applyFill="1" applyBorder="1" applyAlignment="1">
      <alignment horizontal="center" wrapText="1"/>
    </xf>
    <xf numFmtId="0" fontId="11" fillId="7" borderId="64" xfId="0" applyFont="1" applyFill="1" applyBorder="1" applyAlignment="1">
      <alignment horizontal="center" wrapText="1"/>
    </xf>
    <xf numFmtId="0" fontId="11" fillId="7" borderId="17" xfId="0" applyFont="1" applyFill="1" applyBorder="1" applyAlignment="1">
      <alignment horizontal="center" wrapText="1"/>
    </xf>
    <xf numFmtId="0" fontId="11" fillId="7" borderId="25" xfId="0" applyFont="1" applyFill="1" applyBorder="1" applyAlignment="1">
      <alignment horizontal="center" wrapText="1"/>
    </xf>
    <xf numFmtId="0" fontId="11" fillId="7" borderId="0" xfId="0" applyFont="1" applyFill="1" applyBorder="1" applyAlignment="1">
      <alignment horizontal="center" wrapText="1"/>
    </xf>
    <xf numFmtId="0" fontId="11" fillId="7" borderId="65" xfId="0" applyFont="1" applyFill="1" applyBorder="1" applyAlignment="1">
      <alignment horizontal="center" wrapText="1"/>
    </xf>
    <xf numFmtId="0" fontId="7" fillId="7" borderId="7" xfId="0" applyFont="1" applyFill="1" applyBorder="1" applyAlignment="1">
      <alignment horizontal="center" vertical="center" wrapText="1"/>
    </xf>
    <xf numFmtId="0" fontId="7" fillId="2" borderId="44" xfId="4" applyFont="1" applyFill="1" applyBorder="1" applyAlignment="1">
      <alignment horizontal="right" vertical="center" wrapText="1"/>
    </xf>
    <xf numFmtId="0" fontId="6" fillId="0" borderId="27" xfId="0" applyFont="1" applyBorder="1"/>
    <xf numFmtId="0" fontId="6" fillId="0" borderId="49" xfId="0" applyFont="1" applyBorder="1"/>
    <xf numFmtId="170" fontId="6" fillId="0" borderId="49" xfId="1" applyNumberFormat="1" applyFont="1" applyBorder="1"/>
    <xf numFmtId="0" fontId="16" fillId="0" borderId="0" xfId="0" applyFont="1"/>
    <xf numFmtId="0" fontId="2" fillId="0" borderId="26" xfId="0" applyFont="1" applyBorder="1"/>
    <xf numFmtId="0" fontId="7" fillId="0" borderId="0"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2" fillId="0" borderId="27" xfId="0" applyFont="1" applyBorder="1"/>
    <xf numFmtId="0" fontId="6" fillId="0" borderId="2" xfId="0" applyFont="1" applyBorder="1" applyAlignment="1">
      <alignment horizontal="right"/>
    </xf>
    <xf numFmtId="170" fontId="7" fillId="0" borderId="0" xfId="1" applyNumberFormat="1" applyFont="1" applyFill="1" applyBorder="1"/>
    <xf numFmtId="0" fontId="7" fillId="0" borderId="56" xfId="0" applyFont="1" applyBorder="1"/>
    <xf numFmtId="0" fontId="2" fillId="7" borderId="26" xfId="0" applyFont="1" applyFill="1" applyBorder="1"/>
    <xf numFmtId="0" fontId="2" fillId="7" borderId="27" xfId="0" applyFont="1" applyFill="1" applyBorder="1"/>
    <xf numFmtId="0" fontId="2" fillId="7" borderId="48" xfId="0" applyFont="1" applyFill="1" applyBorder="1"/>
    <xf numFmtId="3" fontId="7" fillId="0" borderId="16" xfId="0" applyNumberFormat="1" applyFont="1" applyFill="1" applyBorder="1" applyAlignment="1">
      <alignment horizontal="right" vertical="center" wrapText="1"/>
    </xf>
    <xf numFmtId="0" fontId="17" fillId="0" borderId="0" xfId="0" applyFont="1" applyAlignment="1">
      <alignment vertical="center"/>
    </xf>
    <xf numFmtId="0" fontId="18" fillId="0" borderId="3" xfId="6" applyBorder="1"/>
    <xf numFmtId="0" fontId="18" fillId="0" borderId="49" xfId="6" applyBorder="1"/>
    <xf numFmtId="0" fontId="6" fillId="0" borderId="0" xfId="0" applyFont="1" applyAlignment="1"/>
    <xf numFmtId="168" fontId="6" fillId="0" borderId="0" xfId="1" applyNumberFormat="1" applyFont="1" applyAlignment="1"/>
    <xf numFmtId="10" fontId="6" fillId="0" borderId="0" xfId="2" applyNumberFormat="1" applyFont="1" applyAlignment="1"/>
    <xf numFmtId="0" fontId="6" fillId="0" borderId="0" xfId="0" applyNumberFormat="1" applyFont="1" applyAlignment="1"/>
    <xf numFmtId="10" fontId="6" fillId="0" borderId="0" xfId="0" applyNumberFormat="1" applyFont="1" applyAlignment="1"/>
    <xf numFmtId="3" fontId="11" fillId="4" borderId="0" xfId="0" applyNumberFormat="1" applyFont="1" applyFill="1" applyBorder="1" applyAlignment="1" applyProtection="1">
      <protection locked="0"/>
    </xf>
    <xf numFmtId="0" fontId="7" fillId="0" borderId="0" xfId="0" applyFont="1" applyFill="1" applyBorder="1" applyAlignment="1">
      <alignment horizontal="left" vertical="top"/>
    </xf>
    <xf numFmtId="10" fontId="7" fillId="4" borderId="0" xfId="0" applyNumberFormat="1" applyFont="1" applyFill="1" applyBorder="1" applyAlignment="1">
      <alignment horizontal="right" vertical="top"/>
    </xf>
    <xf numFmtId="165" fontId="7" fillId="4" borderId="0" xfId="1" applyNumberFormat="1" applyFont="1" applyFill="1" applyBorder="1" applyAlignment="1">
      <alignment horizontal="right" vertical="top"/>
    </xf>
    <xf numFmtId="10" fontId="10" fillId="0" borderId="0" xfId="2" applyNumberFormat="1" applyFont="1" applyFill="1" applyBorder="1" applyAlignment="1">
      <alignment vertical="top" wrapText="1"/>
    </xf>
    <xf numFmtId="9" fontId="11" fillId="0" borderId="0" xfId="2" applyFont="1" applyFill="1" applyBorder="1" applyAlignment="1" applyProtection="1">
      <protection locked="0"/>
    </xf>
    <xf numFmtId="10" fontId="6" fillId="0" borderId="0" xfId="2" applyNumberFormat="1" applyFont="1" applyFill="1" applyAlignment="1"/>
    <xf numFmtId="11" fontId="6" fillId="0" borderId="0" xfId="2" applyNumberFormat="1" applyFont="1" applyFill="1" applyAlignment="1"/>
    <xf numFmtId="0" fontId="6" fillId="5" borderId="16" xfId="0" applyFont="1" applyFill="1" applyBorder="1" applyAlignment="1">
      <alignment vertical="top" wrapText="1"/>
    </xf>
    <xf numFmtId="0" fontId="6" fillId="0" borderId="56" xfId="0" applyFont="1" applyBorder="1"/>
    <xf numFmtId="170" fontId="7" fillId="0" borderId="56" xfId="1" applyNumberFormat="1" applyFont="1" applyBorder="1"/>
    <xf numFmtId="3" fontId="7" fillId="0" borderId="56" xfId="1" applyNumberFormat="1" applyFont="1" applyBorder="1"/>
    <xf numFmtId="170" fontId="7" fillId="0" borderId="57" xfId="1" applyNumberFormat="1" applyFont="1" applyBorder="1"/>
    <xf numFmtId="170" fontId="7" fillId="0" borderId="55" xfId="1" applyNumberFormat="1" applyFont="1" applyBorder="1"/>
    <xf numFmtId="3" fontId="2" fillId="0" borderId="0" xfId="0" applyNumberFormat="1" applyFont="1" applyBorder="1"/>
    <xf numFmtId="3" fontId="7" fillId="0" borderId="0" xfId="1" applyNumberFormat="1" applyFont="1" applyBorder="1"/>
    <xf numFmtId="3" fontId="7" fillId="0" borderId="56" xfId="0" applyNumberFormat="1" applyFont="1" applyBorder="1"/>
    <xf numFmtId="0" fontId="14" fillId="7" borderId="1" xfId="0" applyFont="1" applyFill="1" applyBorder="1" applyAlignment="1">
      <alignment horizontal="right"/>
    </xf>
    <xf numFmtId="3" fontId="6" fillId="2" borderId="6"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0" fontId="7" fillId="2" borderId="0" xfId="0" quotePrefix="1" applyFont="1" applyFill="1" applyAlignment="1">
      <alignment horizontal="right" wrapText="1"/>
    </xf>
    <xf numFmtId="0" fontId="14" fillId="7" borderId="1" xfId="0" applyFont="1" applyFill="1" applyBorder="1"/>
    <xf numFmtId="3" fontId="6" fillId="2" borderId="6" xfId="0" applyNumberFormat="1" applyFont="1" applyFill="1" applyBorder="1" applyAlignment="1">
      <alignment horizontal="right" vertical="center" wrapText="1"/>
    </xf>
    <xf numFmtId="3" fontId="11" fillId="2" borderId="0" xfId="0" applyNumberFormat="1" applyFont="1" applyFill="1" applyBorder="1" applyAlignment="1">
      <alignment vertical="top" wrapText="1"/>
    </xf>
    <xf numFmtId="3" fontId="6" fillId="2" borderId="0" xfId="0" applyNumberFormat="1" applyFont="1" applyFill="1" applyBorder="1" applyAlignment="1">
      <alignment vertical="top" wrapText="1"/>
    </xf>
    <xf numFmtId="3" fontId="6" fillId="0" borderId="0" xfId="1" applyNumberFormat="1" applyFont="1" applyFill="1" applyBorder="1" applyAlignment="1">
      <alignment vertical="top" wrapText="1"/>
    </xf>
    <xf numFmtId="10" fontId="6" fillId="0" borderId="0" xfId="2" applyNumberFormat="1" applyFont="1" applyFill="1" applyBorder="1" applyAlignment="1">
      <alignment vertical="top" wrapText="1"/>
    </xf>
    <xf numFmtId="3" fontId="6" fillId="5" borderId="49" xfId="0" applyNumberFormat="1" applyFont="1" applyFill="1" applyBorder="1" applyAlignment="1">
      <alignment horizontal="right" wrapText="1"/>
    </xf>
    <xf numFmtId="1" fontId="6" fillId="2" borderId="76" xfId="0" applyNumberFormat="1" applyFont="1" applyFill="1" applyBorder="1" applyAlignment="1">
      <alignment horizontal="right" wrapText="1"/>
    </xf>
    <xf numFmtId="165" fontId="6" fillId="2" borderId="0" xfId="1" quotePrefix="1" applyNumberFormat="1" applyFont="1" applyFill="1" applyBorder="1" applyAlignment="1">
      <alignment horizontal="right" vertical="top" wrapText="1"/>
    </xf>
    <xf numFmtId="3" fontId="15" fillId="2" borderId="12" xfId="0" applyNumberFormat="1" applyFont="1" applyFill="1" applyBorder="1" applyAlignment="1">
      <alignment horizontal="right" vertical="center" wrapText="1"/>
    </xf>
    <xf numFmtId="3" fontId="13" fillId="2" borderId="6" xfId="0" applyNumberFormat="1" applyFont="1" applyFill="1" applyBorder="1" applyAlignment="1">
      <alignment horizontal="right" vertical="center" wrapText="1"/>
    </xf>
    <xf numFmtId="170" fontId="6" fillId="0" borderId="6" xfId="1"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6" fillId="2" borderId="6" xfId="0" applyNumberFormat="1" applyFont="1" applyFill="1" applyBorder="1" applyAlignment="1">
      <alignment horizontal="right" vertical="center" wrapText="1"/>
    </xf>
    <xf numFmtId="3" fontId="6" fillId="0" borderId="70" xfId="0" applyNumberFormat="1" applyFont="1" applyFill="1" applyBorder="1" applyAlignment="1">
      <alignment horizontal="center" vertical="center" wrapText="1"/>
    </xf>
    <xf numFmtId="3" fontId="6" fillId="2" borderId="6" xfId="1" applyNumberFormat="1" applyFont="1" applyFill="1" applyBorder="1" applyAlignment="1">
      <alignment horizontal="right" vertical="center" wrapText="1"/>
    </xf>
    <xf numFmtId="3" fontId="6" fillId="2" borderId="0" xfId="1" applyNumberFormat="1" applyFont="1" applyFill="1" applyBorder="1" applyAlignment="1">
      <alignment horizontal="right" vertical="center" wrapText="1"/>
    </xf>
    <xf numFmtId="0" fontId="21" fillId="0" borderId="0" xfId="0" applyFont="1"/>
    <xf numFmtId="0" fontId="6" fillId="0" borderId="79" xfId="0" applyFont="1" applyBorder="1"/>
    <xf numFmtId="0" fontId="7" fillId="0" borderId="80" xfId="0" applyFont="1" applyBorder="1"/>
    <xf numFmtId="0" fontId="6" fillId="0" borderId="81" xfId="0" applyFont="1" applyBorder="1"/>
    <xf numFmtId="170" fontId="6" fillId="0" borderId="81" xfId="0" applyNumberFormat="1" applyFont="1" applyBorder="1"/>
    <xf numFmtId="0" fontId="7" fillId="0" borderId="82" xfId="0" applyFont="1" applyBorder="1"/>
    <xf numFmtId="170" fontId="7" fillId="0" borderId="82" xfId="1" applyNumberFormat="1" applyFont="1" applyBorder="1"/>
    <xf numFmtId="170" fontId="6" fillId="0" borderId="81" xfId="1" applyNumberFormat="1" applyFont="1" applyFill="1" applyBorder="1"/>
    <xf numFmtId="170" fontId="6" fillId="0" borderId="81" xfId="1" applyNumberFormat="1" applyFont="1" applyBorder="1"/>
    <xf numFmtId="0" fontId="6" fillId="0" borderId="82" xfId="0" applyFont="1" applyBorder="1"/>
    <xf numFmtId="170" fontId="6" fillId="0" borderId="82" xfId="1" applyNumberFormat="1" applyFont="1" applyBorder="1"/>
    <xf numFmtId="0" fontId="7" fillId="0" borderId="84" xfId="0" applyFont="1" applyBorder="1"/>
    <xf numFmtId="170" fontId="7" fillId="0" borderId="84" xfId="0" applyNumberFormat="1" applyFont="1" applyBorder="1"/>
    <xf numFmtId="170" fontId="7" fillId="0" borderId="0" xfId="0" applyNumberFormat="1" applyFont="1" applyBorder="1"/>
    <xf numFmtId="0" fontId="7" fillId="2" borderId="2" xfId="0" applyFont="1" applyFill="1" applyBorder="1"/>
    <xf numFmtId="170" fontId="7" fillId="0" borderId="83" xfId="0" applyNumberFormat="1" applyFont="1" applyBorder="1"/>
    <xf numFmtId="0" fontId="7" fillId="0" borderId="0" xfId="0" applyFont="1" applyBorder="1" applyAlignment="1">
      <alignment horizontal="center"/>
    </xf>
    <xf numFmtId="0" fontId="7" fillId="6" borderId="78" xfId="0" applyFont="1" applyFill="1" applyBorder="1" applyAlignment="1">
      <alignment horizontal="center" vertical="center" wrapText="1"/>
    </xf>
    <xf numFmtId="0" fontId="22" fillId="0" borderId="0" xfId="7" applyNumberFormat="1" applyFont="1" applyFill="1" applyAlignment="1">
      <alignment wrapText="1"/>
    </xf>
    <xf numFmtId="172" fontId="22" fillId="0" borderId="0" xfId="7" applyNumberFormat="1" applyFont="1" applyFill="1" applyAlignment="1">
      <alignment wrapText="1"/>
    </xf>
    <xf numFmtId="0" fontId="22" fillId="0" borderId="0" xfId="7"/>
    <xf numFmtId="14" fontId="32" fillId="7" borderId="0" xfId="0" applyNumberFormat="1" applyFont="1" applyFill="1" applyBorder="1" applyAlignment="1">
      <alignment horizontal="center" vertical="center" wrapText="1"/>
    </xf>
    <xf numFmtId="14" fontId="32" fillId="7" borderId="86" xfId="0" applyNumberFormat="1" applyFont="1" applyFill="1" applyBorder="1" applyAlignment="1">
      <alignment horizontal="center" vertical="center" wrapText="1"/>
    </xf>
    <xf numFmtId="0" fontId="32" fillId="7" borderId="85" xfId="0" applyNumberFormat="1" applyFont="1" applyFill="1" applyBorder="1" applyAlignment="1">
      <alignment horizontal="center" vertical="center" wrapText="1"/>
    </xf>
    <xf numFmtId="0" fontId="32" fillId="7" borderId="90" xfId="0" applyNumberFormat="1" applyFont="1" applyFill="1" applyBorder="1" applyAlignment="1">
      <alignment horizontal="center" vertical="center" wrapText="1"/>
    </xf>
    <xf numFmtId="172" fontId="24" fillId="14" borderId="88" xfId="7" applyNumberFormat="1" applyFont="1" applyFill="1" applyBorder="1" applyAlignment="1">
      <alignment horizontal="center" vertical="center" wrapText="1"/>
    </xf>
    <xf numFmtId="172" fontId="24" fillId="14" borderId="87" xfId="7" applyNumberFormat="1" applyFont="1" applyFill="1" applyBorder="1" applyAlignment="1">
      <alignment horizontal="center" vertical="center" wrapText="1"/>
    </xf>
    <xf numFmtId="1" fontId="25" fillId="15" borderId="79" xfId="7" applyNumberFormat="1" applyFont="1" applyFill="1" applyBorder="1" applyAlignment="1">
      <alignment horizontal="center" vertical="center" wrapText="1"/>
    </xf>
    <xf numFmtId="1" fontId="25" fillId="15" borderId="86" xfId="7" applyNumberFormat="1" applyFont="1" applyFill="1" applyBorder="1" applyAlignment="1">
      <alignment horizontal="center" vertical="center" wrapText="1"/>
    </xf>
    <xf numFmtId="1" fontId="26" fillId="15" borderId="0" xfId="7" applyNumberFormat="1" applyFont="1" applyFill="1" applyBorder="1" applyAlignment="1">
      <alignment horizontal="center" vertical="center" wrapText="1"/>
    </xf>
    <xf numFmtId="1" fontId="26" fillId="15" borderId="86" xfId="7" applyNumberFormat="1" applyFont="1" applyFill="1" applyBorder="1" applyAlignment="1">
      <alignment horizontal="center" vertical="center" wrapText="1"/>
    </xf>
    <xf numFmtId="3" fontId="25" fillId="15" borderId="0" xfId="7" applyNumberFormat="1" applyFont="1" applyFill="1" applyBorder="1" applyAlignment="1">
      <alignment horizontal="right" vertical="center" wrapText="1"/>
    </xf>
    <xf numFmtId="3" fontId="25" fillId="15" borderId="86" xfId="7" applyNumberFormat="1" applyFont="1" applyFill="1" applyBorder="1" applyAlignment="1">
      <alignment horizontal="right" vertical="center" wrapText="1"/>
    </xf>
    <xf numFmtId="1" fontId="24" fillId="14" borderId="79" xfId="7" applyNumberFormat="1" applyFont="1" applyFill="1" applyBorder="1" applyAlignment="1">
      <alignment horizontal="center" vertical="center" wrapText="1"/>
    </xf>
    <xf numFmtId="1" fontId="24" fillId="14" borderId="86" xfId="7" applyNumberFormat="1" applyFont="1" applyFill="1" applyBorder="1" applyAlignment="1">
      <alignment horizontal="center" vertical="center" wrapText="1"/>
    </xf>
    <xf numFmtId="1" fontId="24" fillId="14" borderId="0" xfId="7" applyNumberFormat="1" applyFont="1" applyFill="1" applyBorder="1" applyAlignment="1">
      <alignment horizontal="center" vertical="center" wrapText="1"/>
    </xf>
    <xf numFmtId="1" fontId="25" fillId="16" borderId="79" xfId="7" applyNumberFormat="1" applyFont="1" applyFill="1" applyBorder="1" applyAlignment="1">
      <alignment horizontal="center" vertical="center" wrapText="1"/>
    </xf>
    <xf numFmtId="1" fontId="27" fillId="16" borderId="86" xfId="7" applyNumberFormat="1" applyFont="1" applyFill="1" applyBorder="1" applyAlignment="1">
      <alignment horizontal="center" vertical="center" wrapText="1"/>
    </xf>
    <xf numFmtId="3" fontId="25" fillId="16" borderId="0" xfId="7" applyNumberFormat="1" applyFont="1" applyFill="1" applyBorder="1" applyAlignment="1">
      <alignment horizontal="right" vertical="center" wrapText="1"/>
    </xf>
    <xf numFmtId="3" fontId="25" fillId="16" borderId="86" xfId="7" applyNumberFormat="1" applyFont="1" applyFill="1" applyBorder="1" applyAlignment="1">
      <alignment horizontal="right" vertical="center" wrapText="1"/>
    </xf>
    <xf numFmtId="1" fontId="25" fillId="15" borderId="0" xfId="7" applyNumberFormat="1" applyFont="1" applyFill="1" applyBorder="1" applyAlignment="1">
      <alignment horizontal="center" vertical="center" wrapText="1"/>
    </xf>
    <xf numFmtId="1" fontId="24" fillId="15" borderId="86" xfId="7" applyNumberFormat="1" applyFont="1" applyFill="1" applyBorder="1" applyAlignment="1">
      <alignment horizontal="center" vertical="center" wrapText="1"/>
    </xf>
    <xf numFmtId="1" fontId="25" fillId="15" borderId="0" xfId="7" applyNumberFormat="1" applyFont="1" applyFill="1" applyBorder="1" applyAlignment="1">
      <alignment horizontal="right" vertical="center" wrapText="1"/>
    </xf>
    <xf numFmtId="1" fontId="25" fillId="15" borderId="86" xfId="7" applyNumberFormat="1" applyFont="1" applyFill="1" applyBorder="1" applyAlignment="1">
      <alignment horizontal="right" vertical="center" wrapText="1"/>
    </xf>
    <xf numFmtId="1" fontId="25" fillId="0" borderId="79" xfId="7" applyNumberFormat="1" applyFont="1" applyFill="1" applyBorder="1" applyAlignment="1">
      <alignment horizontal="center" vertical="center" wrapText="1"/>
    </xf>
    <xf numFmtId="1" fontId="30" fillId="0" borderId="86" xfId="7" applyNumberFormat="1" applyFont="1" applyFill="1" applyBorder="1" applyAlignment="1">
      <alignment horizontal="center" vertical="center" wrapText="1"/>
    </xf>
    <xf numFmtId="1" fontId="25" fillId="0" borderId="0" xfId="7" applyNumberFormat="1" applyFont="1" applyFill="1" applyBorder="1" applyAlignment="1">
      <alignment horizontal="right" vertical="center" wrapText="1"/>
    </xf>
    <xf numFmtId="1" fontId="25" fillId="0" borderId="86" xfId="7" applyNumberFormat="1" applyFont="1" applyFill="1" applyBorder="1" applyAlignment="1">
      <alignment horizontal="right" vertical="center" wrapText="1"/>
    </xf>
    <xf numFmtId="1" fontId="25" fillId="0" borderId="89" xfId="7" applyNumberFormat="1" applyFont="1" applyFill="1" applyBorder="1" applyAlignment="1">
      <alignment horizontal="center" vertical="center" wrapText="1"/>
    </xf>
    <xf numFmtId="1" fontId="30" fillId="0" borderId="90" xfId="7" applyNumberFormat="1" applyFont="1" applyFill="1" applyBorder="1" applyAlignment="1">
      <alignment horizontal="center" vertical="center" wrapText="1"/>
    </xf>
    <xf numFmtId="3" fontId="25" fillId="0" borderId="85" xfId="7" applyNumberFormat="1" applyFont="1" applyFill="1" applyBorder="1" applyAlignment="1">
      <alignment horizontal="right" vertical="center" wrapText="1"/>
    </xf>
    <xf numFmtId="3" fontId="25" fillId="0" borderId="90" xfId="7" applyNumberFormat="1" applyFont="1" applyFill="1" applyBorder="1" applyAlignment="1">
      <alignment horizontal="right" vertical="center" wrapText="1"/>
    </xf>
    <xf numFmtId="1" fontId="28" fillId="0" borderId="0" xfId="7" applyNumberFormat="1" applyFont="1" applyFill="1" applyBorder="1" applyAlignment="1">
      <alignment horizontal="center" vertical="center" wrapText="1"/>
    </xf>
    <xf numFmtId="1" fontId="22" fillId="0" borderId="0" xfId="7" applyNumberFormat="1" applyFont="1" applyFill="1" applyBorder="1" applyAlignment="1">
      <alignment wrapText="1"/>
    </xf>
    <xf numFmtId="1" fontId="31" fillId="15" borderId="77" xfId="7" applyNumberFormat="1" applyFont="1" applyFill="1" applyBorder="1" applyAlignment="1">
      <alignment horizontal="center" vertical="center" wrapText="1"/>
    </xf>
    <xf numFmtId="1" fontId="31" fillId="15" borderId="87" xfId="7" applyNumberFormat="1" applyFont="1" applyFill="1" applyBorder="1" applyAlignment="1">
      <alignment horizontal="center" vertical="center" wrapText="1"/>
    </xf>
    <xf numFmtId="1" fontId="28" fillId="15" borderId="77" xfId="7" applyNumberFormat="1" applyFont="1" applyFill="1" applyBorder="1" applyAlignment="1">
      <alignment horizontal="center" vertical="center" wrapText="1"/>
    </xf>
    <xf numFmtId="1" fontId="28" fillId="15" borderId="88" xfId="7" applyNumberFormat="1" applyFont="1" applyFill="1" applyBorder="1" applyAlignment="1">
      <alignment horizontal="center" vertical="center" wrapText="1"/>
    </xf>
    <xf numFmtId="1" fontId="28" fillId="15" borderId="87" xfId="7" applyNumberFormat="1" applyFont="1" applyFill="1" applyBorder="1" applyAlignment="1">
      <alignment horizontal="center" vertical="center" wrapText="1"/>
    </xf>
    <xf numFmtId="1" fontId="31" fillId="15" borderId="79" xfId="7" applyNumberFormat="1" applyFont="1" applyFill="1" applyBorder="1" applyAlignment="1">
      <alignment horizontal="center" vertical="center" wrapText="1"/>
    </xf>
    <xf numFmtId="1" fontId="31" fillId="15" borderId="86" xfId="7" applyNumberFormat="1" applyFont="1" applyFill="1" applyBorder="1" applyAlignment="1">
      <alignment horizontal="center" vertical="center" wrapText="1"/>
    </xf>
    <xf numFmtId="1" fontId="28" fillId="15" borderId="79" xfId="7" applyNumberFormat="1" applyFont="1" applyFill="1" applyBorder="1" applyAlignment="1">
      <alignment horizontal="center" vertical="center" wrapText="1"/>
    </xf>
    <xf numFmtId="1" fontId="28" fillId="15" borderId="0" xfId="7" applyNumberFormat="1" applyFont="1" applyFill="1" applyBorder="1" applyAlignment="1">
      <alignment horizontal="center" vertical="center" wrapText="1"/>
    </xf>
    <xf numFmtId="1" fontId="28" fillId="15" borderId="86" xfId="7" applyNumberFormat="1" applyFont="1" applyFill="1" applyBorder="1" applyAlignment="1">
      <alignment horizontal="center" vertical="center" wrapText="1"/>
    </xf>
    <xf numFmtId="1" fontId="31" fillId="15" borderId="89" xfId="7" applyNumberFormat="1" applyFont="1" applyFill="1" applyBorder="1" applyAlignment="1">
      <alignment horizontal="center" vertical="center" wrapText="1"/>
    </xf>
    <xf numFmtId="1" fontId="31" fillId="15" borderId="90" xfId="7" applyNumberFormat="1" applyFont="1" applyFill="1" applyBorder="1" applyAlignment="1">
      <alignment horizontal="center" vertical="center" wrapText="1"/>
    </xf>
    <xf numFmtId="1" fontId="28" fillId="15" borderId="89" xfId="7" applyNumberFormat="1" applyFont="1" applyFill="1" applyBorder="1" applyAlignment="1">
      <alignment horizontal="center" vertical="center" wrapText="1"/>
    </xf>
    <xf numFmtId="1" fontId="28" fillId="15" borderId="85" xfId="7" applyNumberFormat="1" applyFont="1" applyFill="1" applyBorder="1" applyAlignment="1">
      <alignment horizontal="center" vertical="center" wrapText="1"/>
    </xf>
    <xf numFmtId="1" fontId="28" fillId="15" borderId="90" xfId="7" applyNumberFormat="1" applyFont="1" applyFill="1" applyBorder="1" applyAlignment="1">
      <alignment horizontal="center" vertical="center" wrapText="1"/>
    </xf>
    <xf numFmtId="3" fontId="25" fillId="15" borderId="88" xfId="7" applyNumberFormat="1" applyFont="1" applyFill="1" applyBorder="1" applyAlignment="1">
      <alignment vertical="center" wrapText="1"/>
    </xf>
    <xf numFmtId="3" fontId="25" fillId="15" borderId="87" xfId="7" applyNumberFormat="1" applyFont="1" applyFill="1" applyBorder="1" applyAlignment="1">
      <alignment vertical="center" wrapText="1"/>
    </xf>
    <xf numFmtId="3" fontId="25" fillId="15" borderId="0" xfId="7" applyNumberFormat="1" applyFont="1" applyFill="1" applyBorder="1" applyAlignment="1">
      <alignment vertical="center" wrapText="1"/>
    </xf>
    <xf numFmtId="3" fontId="25" fillId="15" borderId="86" xfId="7" applyNumberFormat="1" applyFont="1" applyFill="1" applyBorder="1" applyAlignment="1">
      <alignment vertical="center" wrapText="1"/>
    </xf>
    <xf numFmtId="9" fontId="25" fillId="15" borderId="85" xfId="7" applyNumberFormat="1" applyFont="1" applyFill="1" applyBorder="1" applyAlignment="1">
      <alignment vertical="center" wrapText="1"/>
    </xf>
    <xf numFmtId="9" fontId="25" fillId="15" borderId="90" xfId="7" applyNumberFormat="1" applyFont="1" applyFill="1" applyBorder="1" applyAlignment="1">
      <alignment vertical="center" wrapText="1"/>
    </xf>
    <xf numFmtId="3" fontId="25" fillId="15" borderId="79" xfId="7" applyNumberFormat="1" applyFont="1" applyFill="1" applyBorder="1" applyAlignment="1">
      <alignment horizontal="right" vertical="center" wrapText="1"/>
    </xf>
    <xf numFmtId="0" fontId="7" fillId="7" borderId="13"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6" xfId="0" applyFont="1" applyFill="1" applyBorder="1" applyAlignment="1">
      <alignment horizontal="left" vertical="center" wrapText="1"/>
    </xf>
    <xf numFmtId="0" fontId="6" fillId="2" borderId="61" xfId="0" applyFont="1" applyFill="1" applyBorder="1" applyAlignment="1">
      <alignment horizontal="right" vertical="center" wrapText="1"/>
    </xf>
    <xf numFmtId="0" fontId="6" fillId="2" borderId="60" xfId="0" applyFont="1" applyFill="1" applyBorder="1" applyAlignment="1">
      <alignment horizontal="right" vertical="center" wrapText="1"/>
    </xf>
    <xf numFmtId="0" fontId="6" fillId="2" borderId="52"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8"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2" borderId="5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7" borderId="63" xfId="0" applyFont="1" applyFill="1" applyBorder="1" applyAlignment="1">
      <alignment horizontal="left" vertical="center" wrapText="1"/>
    </xf>
    <xf numFmtId="0" fontId="7" fillId="7" borderId="54" xfId="0" applyFont="1" applyFill="1" applyBorder="1" applyAlignment="1">
      <alignment horizontal="left" vertical="center" wrapText="1"/>
    </xf>
    <xf numFmtId="3" fontId="6" fillId="5" borderId="50" xfId="0" applyNumberFormat="1" applyFont="1" applyFill="1" applyBorder="1" applyAlignment="1">
      <alignment horizontal="right" vertical="center" wrapText="1"/>
    </xf>
    <xf numFmtId="3" fontId="6" fillId="5" borderId="0" xfId="0" applyNumberFormat="1" applyFont="1" applyFill="1" applyBorder="1" applyAlignment="1">
      <alignment horizontal="right" vertical="center" wrapText="1"/>
    </xf>
    <xf numFmtId="3" fontId="6" fillId="5" borderId="6" xfId="0" applyNumberFormat="1" applyFont="1" applyFill="1" applyBorder="1" applyAlignment="1">
      <alignment horizontal="right" vertical="center" wrapText="1"/>
    </xf>
    <xf numFmtId="3" fontId="6" fillId="2" borderId="5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3" fontId="6" fillId="2" borderId="6" xfId="0" applyNumberFormat="1" applyFont="1" applyFill="1" applyBorder="1" applyAlignment="1">
      <alignment horizontal="right" vertical="center" wrapText="1"/>
    </xf>
    <xf numFmtId="3" fontId="6" fillId="2" borderId="59" xfId="0" applyNumberFormat="1" applyFont="1" applyFill="1" applyBorder="1" applyAlignment="1">
      <alignment horizontal="right" vertical="center" wrapText="1"/>
    </xf>
    <xf numFmtId="3" fontId="6" fillId="2" borderId="49"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0" fontId="7" fillId="6" borderId="55" xfId="0" applyFont="1" applyFill="1" applyBorder="1" applyAlignment="1">
      <alignment horizontal="left" vertical="center" wrapText="1"/>
    </xf>
    <xf numFmtId="0" fontId="7" fillId="6" borderId="56" xfId="0" applyFont="1" applyFill="1" applyBorder="1" applyAlignment="1">
      <alignment horizontal="left" vertical="center" wrapText="1"/>
    </xf>
    <xf numFmtId="0" fontId="7" fillId="7" borderId="62" xfId="0" applyFont="1" applyFill="1" applyBorder="1" applyAlignment="1">
      <alignment horizontal="left" vertical="center" wrapText="1"/>
    </xf>
    <xf numFmtId="0" fontId="7" fillId="7" borderId="53" xfId="0" applyFont="1" applyFill="1" applyBorder="1" applyAlignment="1">
      <alignment horizontal="left" vertical="center" wrapText="1"/>
    </xf>
    <xf numFmtId="0" fontId="6" fillId="2" borderId="52" xfId="0" applyFont="1" applyFill="1" applyBorder="1" applyAlignment="1">
      <alignment vertical="center" wrapText="1"/>
    </xf>
    <xf numFmtId="0" fontId="6" fillId="2" borderId="0" xfId="0" applyFont="1" applyFill="1" applyBorder="1" applyAlignment="1">
      <alignment vertical="center" wrapText="1"/>
    </xf>
    <xf numFmtId="0" fontId="6" fillId="2" borderId="51" xfId="0" applyFont="1" applyFill="1" applyBorder="1" applyAlignment="1">
      <alignment vertical="center" wrapText="1"/>
    </xf>
    <xf numFmtId="0" fontId="7" fillId="7" borderId="55" xfId="0" applyFont="1" applyFill="1" applyBorder="1" applyAlignment="1">
      <alignment horizontal="left" vertical="center" wrapText="1"/>
    </xf>
    <xf numFmtId="0" fontId="7" fillId="7" borderId="56" xfId="0" applyFont="1" applyFill="1" applyBorder="1" applyAlignment="1">
      <alignment horizontal="left" vertical="center" wrapText="1"/>
    </xf>
    <xf numFmtId="0" fontId="6" fillId="2" borderId="11" xfId="0" applyFont="1" applyFill="1" applyBorder="1" applyAlignment="1">
      <alignment horizontal="right" vertical="center" wrapText="1"/>
    </xf>
    <xf numFmtId="0" fontId="6" fillId="2" borderId="6" xfId="0" applyFont="1" applyFill="1" applyBorder="1" applyAlignment="1">
      <alignment horizontal="left" vertical="center" wrapText="1"/>
    </xf>
    <xf numFmtId="171" fontId="7" fillId="2" borderId="0" xfId="0" applyNumberFormat="1" applyFont="1" applyFill="1" applyBorder="1" applyAlignment="1">
      <alignment horizontal="center"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6" fillId="2" borderId="26" xfId="0" applyFont="1" applyFill="1" applyBorder="1" applyAlignment="1">
      <alignment horizontal="right" vertical="center" wrapText="1"/>
    </xf>
    <xf numFmtId="0" fontId="6" fillId="2" borderId="27" xfId="0" applyFont="1" applyFill="1" applyBorder="1" applyAlignment="1">
      <alignment horizontal="left" vertical="center" wrapText="1"/>
    </xf>
    <xf numFmtId="3" fontId="6" fillId="3" borderId="27" xfId="0" applyNumberFormat="1" applyFont="1" applyFill="1" applyBorder="1" applyAlignment="1">
      <alignment horizontal="right" vertical="center" wrapText="1"/>
    </xf>
    <xf numFmtId="3" fontId="6" fillId="3" borderId="6" xfId="0" applyNumberFormat="1" applyFont="1" applyFill="1" applyBorder="1" applyAlignment="1">
      <alignment horizontal="right" vertical="center" wrapText="1"/>
    </xf>
    <xf numFmtId="3" fontId="6" fillId="2" borderId="27" xfId="0" applyNumberFormat="1" applyFont="1" applyFill="1" applyBorder="1" applyAlignment="1">
      <alignment horizontal="right" vertical="center" wrapText="1"/>
    </xf>
    <xf numFmtId="3" fontId="6" fillId="2" borderId="48" xfId="0" applyNumberFormat="1" applyFont="1" applyFill="1" applyBorder="1" applyAlignment="1">
      <alignment horizontal="right" vertical="center" wrapText="1"/>
    </xf>
    <xf numFmtId="0" fontId="7" fillId="4" borderId="2" xfId="0" applyFont="1" applyFill="1" applyBorder="1" applyAlignment="1">
      <alignment horizontal="left" vertical="top" wrapText="1"/>
    </xf>
    <xf numFmtId="0" fontId="7" fillId="4" borderId="0" xfId="0" applyFont="1" applyFill="1" applyBorder="1" applyAlignment="1">
      <alignment horizontal="left" vertical="top" wrapText="1"/>
    </xf>
    <xf numFmtId="0" fontId="11" fillId="2" borderId="27" xfId="0" quotePrefix="1" applyFont="1" applyFill="1" applyBorder="1" applyAlignment="1">
      <alignment horizontal="right" wrapText="1"/>
    </xf>
    <xf numFmtId="0" fontId="11" fillId="2" borderId="48" xfId="0" applyFont="1" applyFill="1" applyBorder="1" applyAlignment="1">
      <alignment horizontal="right" wrapText="1"/>
    </xf>
    <xf numFmtId="0" fontId="6" fillId="5" borderId="2" xfId="0" applyFont="1" applyFill="1" applyBorder="1" applyAlignment="1">
      <alignment horizontal="left" vertical="top" wrapText="1"/>
    </xf>
    <xf numFmtId="0" fontId="6" fillId="5"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indent="1"/>
    </xf>
    <xf numFmtId="0" fontId="9" fillId="2" borderId="0" xfId="0" applyFont="1" applyFill="1" applyAlignment="1">
      <alignment horizontal="left" vertical="top" wrapText="1" indent="1"/>
    </xf>
    <xf numFmtId="0" fontId="6" fillId="2" borderId="0" xfId="0" applyFont="1" applyFill="1" applyBorder="1" applyAlignment="1">
      <alignment horizontal="left" vertical="top" wrapText="1" indent="1"/>
    </xf>
    <xf numFmtId="0" fontId="6" fillId="5" borderId="2" xfId="0" applyFont="1" applyFill="1" applyBorder="1" applyAlignment="1">
      <alignment wrapText="1"/>
    </xf>
    <xf numFmtId="0" fontId="6" fillId="5" borderId="0" xfId="0" applyFont="1" applyFill="1" applyBorder="1" applyAlignment="1">
      <alignment wrapText="1"/>
    </xf>
    <xf numFmtId="0" fontId="6" fillId="2" borderId="2" xfId="0" applyFont="1" applyFill="1" applyBorder="1" applyAlignment="1">
      <alignment wrapText="1"/>
    </xf>
    <xf numFmtId="0" fontId="6" fillId="2" borderId="0" xfId="0" applyFont="1" applyFill="1" applyBorder="1" applyAlignment="1">
      <alignment wrapText="1"/>
    </xf>
    <xf numFmtId="0" fontId="6" fillId="5" borderId="14" xfId="0" applyFont="1" applyFill="1" applyBorder="1" applyAlignment="1">
      <alignment wrapText="1"/>
    </xf>
    <xf numFmtId="0" fontId="6" fillId="5" borderId="15" xfId="0" applyFont="1" applyFill="1" applyBorder="1" applyAlignment="1">
      <alignment wrapText="1"/>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7"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7" fillId="7" borderId="26" xfId="0" applyFont="1" applyFill="1" applyBorder="1" applyAlignment="1">
      <alignment horizontal="left" wrapText="1"/>
    </xf>
    <xf numFmtId="0" fontId="7" fillId="7" borderId="27" xfId="0" applyFont="1" applyFill="1" applyBorder="1" applyAlignment="1">
      <alignment horizontal="left" wrapText="1"/>
    </xf>
    <xf numFmtId="0" fontId="7" fillId="7" borderId="2" xfId="0" applyFont="1" applyFill="1" applyBorder="1" applyAlignment="1">
      <alignment horizontal="left" wrapText="1"/>
    </xf>
    <xf numFmtId="0" fontId="7" fillId="7" borderId="0" xfId="0" applyFont="1" applyFill="1" applyBorder="1" applyAlignment="1">
      <alignment horizontal="left" wrapText="1"/>
    </xf>
    <xf numFmtId="0" fontId="7" fillId="7" borderId="34" xfId="0" applyFont="1" applyFill="1" applyBorder="1" applyAlignment="1">
      <alignment horizontal="center" wrapText="1"/>
    </xf>
    <xf numFmtId="0" fontId="7" fillId="7" borderId="23" xfId="0" applyFont="1" applyFill="1" applyBorder="1" applyAlignment="1">
      <alignment horizontal="center" wrapText="1"/>
    </xf>
    <xf numFmtId="0" fontId="7" fillId="7" borderId="35" xfId="0" applyFont="1" applyFill="1" applyBorder="1" applyAlignment="1">
      <alignment horizontal="center" wrapText="1"/>
    </xf>
    <xf numFmtId="0" fontId="9" fillId="2" borderId="0" xfId="0" applyFont="1" applyFill="1" applyAlignment="1">
      <alignment wrapText="1"/>
    </xf>
    <xf numFmtId="0" fontId="8" fillId="2" borderId="0" xfId="0" quotePrefix="1" applyFont="1" applyFill="1" applyAlignment="1">
      <alignment horizontal="right" wrapText="1"/>
    </xf>
    <xf numFmtId="0" fontId="8" fillId="2" borderId="0" xfId="0" applyFont="1" applyFill="1" applyAlignment="1">
      <alignment horizontal="right" wrapText="1"/>
    </xf>
    <xf numFmtId="0" fontId="7" fillId="2" borderId="0" xfId="0" quotePrefix="1" applyFont="1" applyFill="1" applyAlignment="1">
      <alignment horizontal="right" wrapText="1"/>
    </xf>
    <xf numFmtId="0" fontId="7" fillId="2" borderId="0" xfId="0" applyFont="1" applyFill="1" applyAlignment="1">
      <alignment horizontal="right" wrapText="1"/>
    </xf>
    <xf numFmtId="0" fontId="6" fillId="2" borderId="32" xfId="0" applyFont="1" applyFill="1" applyBorder="1" applyAlignment="1">
      <alignment wrapText="1"/>
    </xf>
    <xf numFmtId="0" fontId="6" fillId="2" borderId="21" xfId="0" applyFont="1" applyFill="1" applyBorder="1" applyAlignment="1">
      <alignment wrapText="1"/>
    </xf>
    <xf numFmtId="0" fontId="7" fillId="7" borderId="8"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7" fillId="2" borderId="55" xfId="0" applyFont="1" applyFill="1" applyBorder="1" applyAlignment="1">
      <alignment vertical="center" wrapText="1"/>
    </xf>
    <xf numFmtId="0" fontId="7" fillId="2" borderId="56" xfId="0" applyFont="1" applyFill="1" applyBorder="1" applyAlignment="1">
      <alignment vertical="center" wrapText="1"/>
    </xf>
    <xf numFmtId="0" fontId="7" fillId="6" borderId="26" xfId="0" applyFont="1" applyFill="1" applyBorder="1" applyAlignment="1">
      <alignment wrapText="1"/>
    </xf>
    <xf numFmtId="0" fontId="7" fillId="6" borderId="27" xfId="0" applyFont="1" applyFill="1" applyBorder="1" applyAlignment="1">
      <alignment wrapText="1"/>
    </xf>
    <xf numFmtId="0" fontId="7" fillId="6" borderId="2" xfId="0" applyFont="1" applyFill="1" applyBorder="1" applyAlignment="1">
      <alignment wrapText="1"/>
    </xf>
    <xf numFmtId="0" fontId="7" fillId="6" borderId="0" xfId="0" applyFont="1" applyFill="1" applyBorder="1" applyAlignment="1">
      <alignment wrapText="1"/>
    </xf>
    <xf numFmtId="0" fontId="7" fillId="6" borderId="27" xfId="0" applyFont="1" applyFill="1" applyBorder="1" applyAlignment="1">
      <alignment horizontal="right" vertical="center" wrapText="1"/>
    </xf>
    <xf numFmtId="0" fontId="7" fillId="6" borderId="0" xfId="0" applyFont="1" applyFill="1" applyBorder="1" applyAlignment="1">
      <alignment horizontal="right" vertical="center" wrapText="1"/>
    </xf>
    <xf numFmtId="0" fontId="7" fillId="6" borderId="48" xfId="0" applyFont="1" applyFill="1" applyBorder="1" applyAlignment="1">
      <alignment horizontal="right" vertical="center" wrapText="1"/>
    </xf>
    <xf numFmtId="0" fontId="7" fillId="6" borderId="49" xfId="0" applyFont="1" applyFill="1" applyBorder="1" applyAlignment="1">
      <alignment horizontal="right"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50" xfId="0" applyFont="1" applyFill="1" applyBorder="1" applyAlignment="1">
      <alignment horizontal="right" vertical="center" wrapText="1"/>
    </xf>
    <xf numFmtId="0" fontId="7" fillId="6" borderId="6" xfId="0" applyFont="1" applyFill="1" applyBorder="1" applyAlignment="1">
      <alignment horizontal="right" vertical="center" wrapText="1"/>
    </xf>
    <xf numFmtId="0" fontId="7" fillId="6" borderId="59" xfId="0" applyFont="1" applyFill="1" applyBorder="1" applyAlignment="1">
      <alignment horizontal="right" vertical="center" wrapText="1"/>
    </xf>
    <xf numFmtId="0" fontId="7" fillId="6" borderId="12"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0" xfId="0" applyFont="1" applyFill="1" applyBorder="1" applyAlignment="1">
      <alignment horizontal="right"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27" xfId="0" applyFont="1" applyFill="1" applyBorder="1" applyAlignment="1">
      <alignment horizontal="right" vertical="center" wrapText="1"/>
    </xf>
    <xf numFmtId="0" fontId="7" fillId="7" borderId="6" xfId="0" applyFont="1" applyFill="1" applyBorder="1" applyAlignment="1">
      <alignment horizontal="right" vertical="center" wrapText="1"/>
    </xf>
    <xf numFmtId="0" fontId="7" fillId="7" borderId="48" xfId="0" applyFont="1" applyFill="1" applyBorder="1" applyAlignment="1">
      <alignment horizontal="right" vertical="center" wrapText="1"/>
    </xf>
    <xf numFmtId="0" fontId="7" fillId="7" borderId="12" xfId="0" applyFont="1" applyFill="1" applyBorder="1" applyAlignment="1">
      <alignment horizontal="right" vertical="center" wrapText="1"/>
    </xf>
    <xf numFmtId="0" fontId="7" fillId="7" borderId="48" xfId="0" applyFont="1" applyFill="1" applyBorder="1" applyAlignment="1">
      <alignment horizontal="center" vertical="center" wrapText="1"/>
    </xf>
    <xf numFmtId="0" fontId="7" fillId="7" borderId="59"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50" xfId="0" applyFont="1" applyFill="1" applyBorder="1" applyAlignment="1">
      <alignment horizontal="center" wrapText="1"/>
    </xf>
    <xf numFmtId="0" fontId="7" fillId="7" borderId="6" xfId="0" applyFont="1" applyFill="1" applyBorder="1" applyAlignment="1">
      <alignment horizontal="center" wrapText="1"/>
    </xf>
    <xf numFmtId="0" fontId="7" fillId="7" borderId="7" xfId="0" applyFont="1" applyFill="1" applyBorder="1" applyAlignment="1">
      <alignment horizontal="center" vertical="center" wrapText="1"/>
    </xf>
    <xf numFmtId="0" fontId="7" fillId="6" borderId="9" xfId="0" applyFont="1" applyFill="1" applyBorder="1" applyAlignment="1">
      <alignment horizontal="right" vertical="center" wrapText="1"/>
    </xf>
    <xf numFmtId="0" fontId="7" fillId="6" borderId="10" xfId="0" applyFont="1" applyFill="1" applyBorder="1" applyAlignment="1">
      <alignment horizontal="right" vertical="center" wrapText="1"/>
    </xf>
    <xf numFmtId="0" fontId="7" fillId="7" borderId="42" xfId="4" applyFont="1" applyFill="1" applyBorder="1" applyAlignment="1">
      <alignment horizontal="center" vertical="center" wrapText="1"/>
    </xf>
    <xf numFmtId="0" fontId="7" fillId="7" borderId="43" xfId="4" applyFont="1" applyFill="1" applyBorder="1" applyAlignment="1">
      <alignment horizontal="center" vertical="center" wrapText="1"/>
    </xf>
    <xf numFmtId="0" fontId="7" fillId="7" borderId="89" xfId="0" applyFont="1" applyFill="1" applyBorder="1" applyAlignment="1">
      <alignment horizontal="center" vertical="center" wrapText="1"/>
    </xf>
    <xf numFmtId="0" fontId="0" fillId="0" borderId="90" xfId="0" applyBorder="1" applyAlignment="1">
      <alignment horizontal="center" vertical="center" wrapText="1"/>
    </xf>
    <xf numFmtId="0" fontId="24" fillId="14" borderId="77" xfId="7" applyNumberFormat="1" applyFont="1" applyFill="1" applyBorder="1" applyAlignment="1">
      <alignment vertical="center" wrapText="1"/>
    </xf>
    <xf numFmtId="0" fontId="24" fillId="14" borderId="87" xfId="7" applyNumberFormat="1" applyFont="1" applyFill="1" applyBorder="1" applyAlignment="1">
      <alignment vertical="center" wrapText="1"/>
    </xf>
    <xf numFmtId="172" fontId="23" fillId="0" borderId="0" xfId="7" applyNumberFormat="1" applyFont="1" applyFill="1" applyAlignment="1">
      <alignment horizontal="left" wrapText="1"/>
    </xf>
    <xf numFmtId="172" fontId="22" fillId="0" borderId="0" xfId="7" applyNumberFormat="1" applyFont="1" applyFill="1" applyAlignment="1">
      <alignment horizontal="left" wrapText="1"/>
    </xf>
    <xf numFmtId="0" fontId="7" fillId="7" borderId="77" xfId="0" applyFont="1" applyFill="1" applyBorder="1" applyAlignment="1">
      <alignment horizontal="center" vertical="center" wrapText="1"/>
    </xf>
    <xf numFmtId="0" fontId="0" fillId="0" borderId="87" xfId="0" applyBorder="1" applyAlignment="1">
      <alignment horizontal="center" vertical="center" wrapText="1"/>
    </xf>
    <xf numFmtId="0" fontId="7" fillId="7" borderId="88" xfId="0" applyFont="1" applyFill="1" applyBorder="1" applyAlignment="1">
      <alignment horizontal="center" vertical="center" wrapText="1"/>
    </xf>
    <xf numFmtId="0" fontId="0" fillId="0" borderId="88" xfId="0" applyBorder="1" applyAlignment="1">
      <alignment horizontal="center" vertical="center" wrapText="1"/>
    </xf>
    <xf numFmtId="0" fontId="0" fillId="0" borderId="0" xfId="0" applyBorder="1" applyAlignment="1">
      <alignment horizontal="center" vertical="center" wrapText="1"/>
    </xf>
    <xf numFmtId="0" fontId="0" fillId="0" borderId="86" xfId="0" applyBorder="1" applyAlignment="1">
      <alignment horizontal="center" vertical="center" wrapText="1"/>
    </xf>
    <xf numFmtId="0" fontId="7" fillId="7" borderId="79" xfId="0" applyFont="1" applyFill="1" applyBorder="1" applyAlignment="1">
      <alignment horizontal="center" vertical="center" wrapText="1"/>
    </xf>
  </cellXfs>
  <cellStyles count="9">
    <cellStyle name="Comma" xfId="1" builtinId="3"/>
    <cellStyle name="Comma 38" xfId="5" xr:uid="{00000000-0005-0000-0000-000001000000}"/>
    <cellStyle name="Comma 4" xfId="3" xr:uid="{00000000-0005-0000-0000-000002000000}"/>
    <cellStyle name="Hyperlink" xfId="6" builtinId="8"/>
    <cellStyle name="Normal" xfId="0" builtinId="0"/>
    <cellStyle name="Normal 186" xfId="4" xr:uid="{00000000-0005-0000-0000-000005000000}"/>
    <cellStyle name="Normal 2" xfId="8" xr:uid="{CAD2E371-EC58-4CAE-9321-7781B479E6EA}"/>
    <cellStyle name="Normal 3 2" xfId="7" xr:uid="{A5F918CC-26E1-4499-AFC4-AE178894D2F5}"/>
    <cellStyle name="Percent" xfId="2" builtinId="5"/>
  </cellStyles>
  <dxfs count="0"/>
  <tableStyles count="0" defaultTableStyle="TableStyleMedium2" defaultPivotStyle="PivotStyleLight16"/>
  <colors>
    <mruColors>
      <color rgb="FF022B5B"/>
      <color rgb="FFAFA80A"/>
      <color rgb="FFAFA810"/>
      <color rgb="FFF2F2F2"/>
      <color rgb="FFF2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281940</xdr:colOff>
      <xdr:row>0</xdr:row>
      <xdr:rowOff>342900</xdr:rowOff>
    </xdr:from>
    <xdr:to>
      <xdr:col>1</xdr:col>
      <xdr:colOff>1769493</xdr:colOff>
      <xdr:row>1</xdr:row>
      <xdr:rowOff>506062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54380" y="342900"/>
          <a:ext cx="1487553" cy="1085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37894~1.LAU/AppData/Local/Temp/notesF7D9F0/PillarIII%20Templ%2001%20RETR_v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_01"/>
      <sheetName val="Map Templ_01c-g"/>
      <sheetName val="Balance"/>
      <sheetName val="RcoaFinrepMapping"/>
      <sheetName val="rcoa-split"/>
      <sheetName val="BS Clean 201706"/>
      <sheetName val="template description"/>
      <sheetName val="Templ_01 values"/>
      <sheetName val="compare 01-06"/>
      <sheetName val="Rcoa JG"/>
      <sheetName val="Sheet2"/>
    </sheetNames>
    <sheetDataSet>
      <sheetData sheetId="0" refreshError="1"/>
      <sheetData sheetId="1">
        <row r="9">
          <cell r="A9" t="str">
            <v>Oprol naar PILLAR III obv Balance</v>
          </cell>
          <cell r="B9" t="str">
            <v>Oprol Finrep tbv Pillar III report row</v>
          </cell>
          <cell r="C9" t="str">
            <v>FinRep Datapoint incl manual</v>
          </cell>
          <cell r="D9" t="str">
            <v>Finrep acc 1 desc</v>
          </cell>
          <cell r="E9" t="str">
            <v>AC</v>
          </cell>
          <cell r="F9" t="str">
            <v>AC NAME</v>
          </cell>
          <cell r="H9" t="str">
            <v>KOLOM A</v>
          </cell>
          <cell r="I9" t="str">
            <v>KOLOM B</v>
          </cell>
          <cell r="J9" t="str">
            <v>FinRep Datapoint</v>
          </cell>
          <cell r="K9" t="str">
            <v>KOLOM C</v>
          </cell>
          <cell r="L9" t="str">
            <v>KOLOM D</v>
          </cell>
          <cell r="M9" t="str">
            <v>KOLOM E</v>
          </cell>
          <cell r="N9" t="str">
            <v>KOLOM F</v>
          </cell>
          <cell r="O9" t="str">
            <v>KOLOM G</v>
          </cell>
          <cell r="P9" t="str">
            <v>MDM1201</v>
          </cell>
          <cell r="Q9" t="str">
            <v>Count</v>
          </cell>
          <cell r="R9" t="str">
            <v>SH comment</v>
          </cell>
        </row>
        <row r="10">
          <cell r="A10" t="str">
            <v>R010 - Cash and balances at central banks</v>
          </cell>
          <cell r="B10" t="str">
            <v>F01.01 C010 R010</v>
          </cell>
          <cell r="C10" t="str">
            <v>FT01.01-020</v>
          </cell>
          <cell r="D10" t="str">
            <v>Cash on hand</v>
          </cell>
          <cell r="E10">
            <v>10001010</v>
          </cell>
          <cell r="F10" t="str">
            <v>Cash on hand</v>
          </cell>
          <cell r="G10" t="str">
            <v>AC=10001010</v>
          </cell>
          <cell r="H10">
            <v>370888.90753107297</v>
          </cell>
          <cell r="I10">
            <v>370858.013531073</v>
          </cell>
          <cell r="J10" t="str">
            <v>FT01.01-020</v>
          </cell>
          <cell r="K10">
            <v>370858.013531073</v>
          </cell>
          <cell r="P10" t="str">
            <v>Other assets</v>
          </cell>
          <cell r="Q10">
            <v>1</v>
          </cell>
        </row>
        <row r="11">
          <cell r="A11" t="str">
            <v>R010 - Cash and balances at central banks</v>
          </cell>
          <cell r="B11" t="str">
            <v>F01.01 C010 R010</v>
          </cell>
          <cell r="C11" t="str">
            <v>FT01.01-030</v>
          </cell>
          <cell r="D11" t="str">
            <v>Cash balances at central banks</v>
          </cell>
          <cell r="E11">
            <v>10002010</v>
          </cell>
          <cell r="F11" t="str">
            <v>Bal with central bnks, no mand res dep, readily convert in cash</v>
          </cell>
          <cell r="G11" t="str">
            <v>AC=10002010</v>
          </cell>
          <cell r="H11">
            <v>29411925.748843201</v>
          </cell>
          <cell r="I11">
            <v>29411925.748843201</v>
          </cell>
          <cell r="J11" t="str">
            <v>FT01.01-030</v>
          </cell>
          <cell r="K11">
            <v>29411925.748843201</v>
          </cell>
          <cell r="P11" t="str">
            <v xml:space="preserve">On balance sheet </v>
          </cell>
          <cell r="Q11">
            <v>1</v>
          </cell>
        </row>
        <row r="12">
          <cell r="A12" t="str">
            <v>R060 - Loans and receivables-banks</v>
          </cell>
          <cell r="B12" t="str">
            <v>F01.01 C010 R010</v>
          </cell>
          <cell r="C12" t="str">
            <v>FT01.01-040</v>
          </cell>
          <cell r="D12" t="str">
            <v>Other demand deposits</v>
          </cell>
          <cell r="E12">
            <v>10004011</v>
          </cell>
          <cell r="F12" t="str">
            <v>Due from crdt.instit - Current accounts (nostro accounts)</v>
          </cell>
          <cell r="G12" t="str">
            <v>AC=10004011</v>
          </cell>
          <cell r="H12">
            <v>2445711.5761860097</v>
          </cell>
          <cell r="I12">
            <v>2441573.9231860097</v>
          </cell>
          <cell r="J12" t="str">
            <v>FT01.01-040</v>
          </cell>
          <cell r="K12">
            <v>2441573.9231860097</v>
          </cell>
          <cell r="P12" t="str">
            <v xml:space="preserve">On balance sheet </v>
          </cell>
          <cell r="Q12">
            <v>1</v>
          </cell>
        </row>
        <row r="13">
          <cell r="A13" t="str">
            <v>R060 - Loans and receivables-banks</v>
          </cell>
          <cell r="B13" t="str">
            <v>F01.01 C010 R200</v>
          </cell>
          <cell r="C13" t="str">
            <v>FT01.01-200</v>
          </cell>
          <cell r="D13" t="str">
            <v>Loans and advances</v>
          </cell>
          <cell r="E13">
            <v>10004012</v>
          </cell>
          <cell r="F13" t="str">
            <v>Due from crdt.instit - Non current accts maturing in =&lt; 3 months</v>
          </cell>
          <cell r="G13" t="str">
            <v>AC=10004012</v>
          </cell>
          <cell r="H13">
            <v>936935.48065076896</v>
          </cell>
          <cell r="I13">
            <v>936935.48065076896</v>
          </cell>
          <cell r="J13" t="str">
            <v>FT01.01-200</v>
          </cell>
          <cell r="K13">
            <v>936935.48065076896</v>
          </cell>
          <cell r="P13" t="str">
            <v xml:space="preserve">On balance sheet </v>
          </cell>
          <cell r="Q13">
            <v>1</v>
          </cell>
        </row>
        <row r="14">
          <cell r="A14" t="str">
            <v>R050 - Securities financing</v>
          </cell>
          <cell r="B14" t="str">
            <v>F01.01 C010 R200</v>
          </cell>
          <cell r="C14" t="str">
            <v>FT01.01-200</v>
          </cell>
          <cell r="D14" t="str">
            <v>Loans and advances</v>
          </cell>
          <cell r="E14">
            <v>10004015</v>
          </cell>
          <cell r="F14" t="str">
            <v>Due from crdt.instit - Reverse Repo maturing in =&lt; 3 months</v>
          </cell>
          <cell r="G14" t="str">
            <v>AC=10004015</v>
          </cell>
          <cell r="H14">
            <v>0</v>
          </cell>
          <cell r="I14">
            <v>0</v>
          </cell>
          <cell r="J14" t="e">
            <v>#N/A</v>
          </cell>
          <cell r="L14">
            <v>0</v>
          </cell>
          <cell r="P14" t="str">
            <v>SFT</v>
          </cell>
          <cell r="Q14">
            <v>1</v>
          </cell>
        </row>
        <row r="15">
          <cell r="A15" t="str">
            <v>R050 - Securities financing</v>
          </cell>
          <cell r="B15" t="str">
            <v>F01.01 C010 R200</v>
          </cell>
          <cell r="C15" t="str">
            <v>FT01.01-200</v>
          </cell>
          <cell r="D15" t="str">
            <v>Loans and advances</v>
          </cell>
          <cell r="E15">
            <v>10004020</v>
          </cell>
          <cell r="F15" t="str">
            <v>Security financing - credit institutions - allowance - credit risk</v>
          </cell>
          <cell r="G15" t="str">
            <v>AC=10004020</v>
          </cell>
          <cell r="H15">
            <v>0</v>
          </cell>
          <cell r="I15">
            <v>0</v>
          </cell>
          <cell r="J15" t="str">
            <v>FT01.01-200</v>
          </cell>
          <cell r="L15">
            <v>0</v>
          </cell>
          <cell r="P15" t="str">
            <v>On balance sheet (allowance)</v>
          </cell>
          <cell r="Q15">
            <v>1</v>
          </cell>
        </row>
        <row r="16">
          <cell r="A16" t="str">
            <v>R090 - Corporate loans</v>
          </cell>
          <cell r="B16" t="str">
            <v>F01.01 C010 R200</v>
          </cell>
          <cell r="C16" t="str">
            <v>FT01.01-200</v>
          </cell>
          <cell r="D16" t="str">
            <v>Loans and advances</v>
          </cell>
          <cell r="E16">
            <v>10008010</v>
          </cell>
          <cell r="F16" t="str">
            <v>Corporate loans - comm loans - Current accounts (no overdraft)</v>
          </cell>
          <cell r="G16" t="str">
            <v>AC=10008010</v>
          </cell>
          <cell r="H16">
            <v>5723384.4803705299</v>
          </cell>
          <cell r="I16">
            <v>5723385.3413705304</v>
          </cell>
          <cell r="J16" t="str">
            <v>FT01.01-200</v>
          </cell>
          <cell r="K16">
            <v>5723385.3413705304</v>
          </cell>
          <cell r="P16" t="str">
            <v xml:space="preserve">On balance sheet </v>
          </cell>
          <cell r="Q16">
            <v>1</v>
          </cell>
        </row>
        <row r="17">
          <cell r="A17" t="str">
            <v>R020 - Financial assets held for trading</v>
          </cell>
          <cell r="B17" t="str">
            <v>F01.01 C010 R050</v>
          </cell>
          <cell r="C17" t="str">
            <v>FT01.01-080</v>
          </cell>
          <cell r="D17" t="str">
            <v>Debt securities</v>
          </cell>
          <cell r="E17">
            <v>10501010</v>
          </cell>
          <cell r="F17" t="str">
            <v>Treasury bills and other eligible bills - Trading</v>
          </cell>
          <cell r="G17" t="str">
            <v>AC=10501010</v>
          </cell>
          <cell r="H17">
            <v>0</v>
          </cell>
          <cell r="I17">
            <v>0</v>
          </cell>
          <cell r="J17" t="e">
            <v>#N/A</v>
          </cell>
          <cell r="N17">
            <v>0</v>
          </cell>
          <cell r="P17" t="str">
            <v>Out of scope for credit risk</v>
          </cell>
          <cell r="Q17">
            <v>1</v>
          </cell>
        </row>
        <row r="18">
          <cell r="A18" t="str">
            <v>R020 - Financial assets held for trading</v>
          </cell>
          <cell r="B18" t="str">
            <v>F01.01 C010 R050</v>
          </cell>
          <cell r="C18" t="str">
            <v>FT01.01-080</v>
          </cell>
          <cell r="D18" t="str">
            <v>Debt securities</v>
          </cell>
          <cell r="E18">
            <v>10502010</v>
          </cell>
          <cell r="F18" t="str">
            <v>Government bonds - Trading</v>
          </cell>
          <cell r="G18" t="str">
            <v>AC=10502010</v>
          </cell>
          <cell r="H18">
            <v>1071125.0619999999</v>
          </cell>
          <cell r="I18">
            <v>1071125.0619999999</v>
          </cell>
          <cell r="J18" t="str">
            <v>FT01.01-080</v>
          </cell>
          <cell r="N18">
            <v>1071125.0619999999</v>
          </cell>
          <cell r="P18" t="str">
            <v>Out of scope for credit risk</v>
          </cell>
          <cell r="Q18">
            <v>1</v>
          </cell>
        </row>
        <row r="19">
          <cell r="A19" t="str">
            <v>R020 - Financial assets held for trading</v>
          </cell>
          <cell r="B19" t="str">
            <v>F01.01 C010 R050</v>
          </cell>
          <cell r="C19" t="str">
            <v>FT01.01-080</v>
          </cell>
          <cell r="D19" t="str">
            <v>Debt securities</v>
          </cell>
          <cell r="E19">
            <v>10502021</v>
          </cell>
          <cell r="F19" t="str">
            <v>Other debt sec - crdt.instit and financial institutions - Trading</v>
          </cell>
          <cell r="G19" t="str">
            <v>AC=10502021</v>
          </cell>
          <cell r="H19">
            <v>337559.89899999998</v>
          </cell>
          <cell r="I19">
            <v>337559.89899999998</v>
          </cell>
          <cell r="J19" t="str">
            <v>FT01.01-080</v>
          </cell>
          <cell r="N19">
            <v>337559.89899999998</v>
          </cell>
          <cell r="P19" t="str">
            <v>Out of scope for credit risk</v>
          </cell>
          <cell r="Q19">
            <v>1</v>
          </cell>
        </row>
        <row r="20">
          <cell r="A20" t="str">
            <v>R020 - Financial assets held for trading</v>
          </cell>
          <cell r="B20" t="str">
            <v>F01.01 C010 R050</v>
          </cell>
          <cell r="C20" t="str">
            <v>FT01.01-080</v>
          </cell>
          <cell r="D20" t="str">
            <v>Debt securities</v>
          </cell>
          <cell r="E20">
            <v>10502022</v>
          </cell>
          <cell r="F20" t="str">
            <v>Other debt sec - Other - Trading</v>
          </cell>
          <cell r="G20" t="str">
            <v>AC=10502022</v>
          </cell>
          <cell r="H20">
            <v>63929.612999999998</v>
          </cell>
          <cell r="I20">
            <v>63929.612999999998</v>
          </cell>
          <cell r="J20" t="str">
            <v>FT01.01-080</v>
          </cell>
          <cell r="N20">
            <v>63929.612999999998</v>
          </cell>
          <cell r="P20" t="str">
            <v>Out of scope for credit risk</v>
          </cell>
          <cell r="Q20">
            <v>1</v>
          </cell>
        </row>
        <row r="21">
          <cell r="A21" t="str">
            <v>R020 - Financial assets held for trading</v>
          </cell>
          <cell r="B21" t="str">
            <v>F01.01 C010 R050</v>
          </cell>
          <cell r="C21" t="str">
            <v>FT01.01-070</v>
          </cell>
          <cell r="D21" t="str">
            <v>Equity instruments</v>
          </cell>
          <cell r="E21">
            <v>10503010</v>
          </cell>
          <cell r="F21" t="str">
            <v>Equity securities - Trading</v>
          </cell>
          <cell r="G21" t="str">
            <v>AC=10503010</v>
          </cell>
          <cell r="H21">
            <v>111488.36199999999</v>
          </cell>
          <cell r="I21">
            <v>111488.36199999999</v>
          </cell>
          <cell r="J21" t="str">
            <v>FT01.01-070</v>
          </cell>
          <cell r="N21">
            <v>111488.36199999999</v>
          </cell>
          <cell r="P21" t="str">
            <v>Out of scope for credit risk</v>
          </cell>
          <cell r="Q21">
            <v>1</v>
          </cell>
        </row>
        <row r="22">
          <cell r="A22" t="str">
            <v>R030 - Derivatives</v>
          </cell>
          <cell r="B22" t="str">
            <v>F01.01 C010 R050</v>
          </cell>
          <cell r="C22" t="str">
            <v>FT01.01-060</v>
          </cell>
          <cell r="D22" t="str">
            <v>Derivatives</v>
          </cell>
          <cell r="E22">
            <v>10521010</v>
          </cell>
          <cell r="F22" t="str">
            <v>Trading - FX contracts - OTC - Forwards - Assets</v>
          </cell>
          <cell r="G22" t="str">
            <v>AC=10521010</v>
          </cell>
          <cell r="H22">
            <v>154243.55624600101</v>
          </cell>
          <cell r="I22">
            <v>154243.55624600101</v>
          </cell>
          <cell r="J22" t="str">
            <v>FT01.01-060</v>
          </cell>
          <cell r="L22">
            <v>154243.55624600101</v>
          </cell>
          <cell r="N22">
            <v>154243.55624600101</v>
          </cell>
          <cell r="P22" t="str">
            <v>Derivatives</v>
          </cell>
          <cell r="Q22">
            <v>2</v>
          </cell>
        </row>
        <row r="23">
          <cell r="A23" t="str">
            <v>R030 - Derivatives</v>
          </cell>
          <cell r="B23" t="str">
            <v>F01.01 C010 R050</v>
          </cell>
          <cell r="C23" t="str">
            <v>FT01.01-060</v>
          </cell>
          <cell r="D23" t="str">
            <v>Derivatives</v>
          </cell>
          <cell r="E23">
            <v>10521015</v>
          </cell>
          <cell r="F23" t="str">
            <v>Trading - FX contracts - OTC - Exchange Rate Agreement - Assets</v>
          </cell>
          <cell r="G23" t="str">
            <v>AC=10521015</v>
          </cell>
          <cell r="H23">
            <v>20399.2939881743</v>
          </cell>
          <cell r="I23">
            <v>20399.2939881743</v>
          </cell>
          <cell r="J23" t="str">
            <v>FT01.01-060</v>
          </cell>
          <cell r="L23">
            <v>20399.2939881743</v>
          </cell>
          <cell r="N23">
            <v>20399.2939881743</v>
          </cell>
          <cell r="P23" t="str">
            <v>Derivatives</v>
          </cell>
          <cell r="Q23">
            <v>2</v>
          </cell>
        </row>
        <row r="24">
          <cell r="A24" t="str">
            <v>R030 - Derivatives</v>
          </cell>
          <cell r="B24" t="str">
            <v>F01.01 C010 R050</v>
          </cell>
          <cell r="C24" t="str">
            <v>FT01.01-060</v>
          </cell>
          <cell r="D24" t="str">
            <v>Derivatives</v>
          </cell>
          <cell r="E24">
            <v>10521020</v>
          </cell>
          <cell r="F24" t="str">
            <v>Trading - FX contracts - OTC - Interest &amp; currency swaps - Assets</v>
          </cell>
          <cell r="G24" t="str">
            <v>AC=10521020</v>
          </cell>
          <cell r="H24">
            <v>1739863.902</v>
          </cell>
          <cell r="I24">
            <v>1739863.902</v>
          </cell>
          <cell r="J24" t="str">
            <v>FT01.01-060</v>
          </cell>
          <cell r="L24">
            <v>1739863.902</v>
          </cell>
          <cell r="N24">
            <v>1739863.902</v>
          </cell>
          <cell r="P24" t="str">
            <v>Derivatives</v>
          </cell>
          <cell r="Q24">
            <v>2</v>
          </cell>
        </row>
        <row r="25">
          <cell r="A25" t="str">
            <v>R030 - Derivatives</v>
          </cell>
          <cell r="B25" t="str">
            <v>F01.01 C010 R050</v>
          </cell>
          <cell r="C25" t="str">
            <v>FT01.01-060</v>
          </cell>
          <cell r="D25" t="str">
            <v>Derivatives</v>
          </cell>
          <cell r="E25">
            <v>10521030</v>
          </cell>
          <cell r="F25" t="str">
            <v>Trading - FX contracts - OTC - Options - Assets</v>
          </cell>
          <cell r="G25" t="str">
            <v>AC=10521030</v>
          </cell>
          <cell r="H25">
            <v>31270.774314270802</v>
          </cell>
          <cell r="I25">
            <v>31270.774314270802</v>
          </cell>
          <cell r="J25" t="str">
            <v>FT01.01-060</v>
          </cell>
          <cell r="L25">
            <v>31270.774314270802</v>
          </cell>
          <cell r="N25">
            <v>31270.774314270802</v>
          </cell>
          <cell r="P25" t="str">
            <v>Derivatives</v>
          </cell>
          <cell r="Q25">
            <v>2</v>
          </cell>
        </row>
        <row r="26">
          <cell r="A26" t="str">
            <v>R030 - Derivatives</v>
          </cell>
          <cell r="B26" t="str">
            <v>F01.01 C010 R050</v>
          </cell>
          <cell r="C26" t="str">
            <v>FT01.01-060</v>
          </cell>
          <cell r="D26" t="str">
            <v>Derivatives</v>
          </cell>
          <cell r="E26">
            <v>10522020</v>
          </cell>
          <cell r="F26" t="str">
            <v>Trading - Interest rate contracts - OTC - Swaps - Assets</v>
          </cell>
          <cell r="G26" t="str">
            <v>AC=10522020</v>
          </cell>
          <cell r="H26">
            <v>5494960.7293124199</v>
          </cell>
          <cell r="I26">
            <v>5494960.7293124199</v>
          </cell>
          <cell r="J26" t="str">
            <v>FT01.01-060</v>
          </cell>
          <cell r="L26">
            <v>5494960.7293124199</v>
          </cell>
          <cell r="N26">
            <v>5494960.7293124199</v>
          </cell>
          <cell r="P26" t="str">
            <v>Derivatives</v>
          </cell>
          <cell r="Q26">
            <v>2</v>
          </cell>
        </row>
        <row r="27">
          <cell r="A27" t="str">
            <v>R030 - Derivatives</v>
          </cell>
          <cell r="B27" t="str">
            <v>F01.01 C010 R050</v>
          </cell>
          <cell r="C27" t="str">
            <v>FT01.01-060</v>
          </cell>
          <cell r="D27" t="str">
            <v>Derivatives</v>
          </cell>
          <cell r="E27">
            <v>10522030</v>
          </cell>
          <cell r="F27" t="str">
            <v>Trading - Interest rate contracts - OTC - Options - Assets</v>
          </cell>
          <cell r="G27" t="str">
            <v>AC=10522030</v>
          </cell>
          <cell r="H27">
            <v>365493.70500000002</v>
          </cell>
          <cell r="I27">
            <v>365493.70500000002</v>
          </cell>
          <cell r="J27" t="str">
            <v>FT01.01-060</v>
          </cell>
          <cell r="L27">
            <v>365493.70500000002</v>
          </cell>
          <cell r="N27">
            <v>365493.70500000002</v>
          </cell>
          <cell r="P27" t="str">
            <v>Derivatives</v>
          </cell>
          <cell r="Q27">
            <v>2</v>
          </cell>
        </row>
        <row r="28">
          <cell r="A28" t="str">
            <v>R030 - Derivatives</v>
          </cell>
          <cell r="B28" t="str">
            <v>F01.01 C010 R050</v>
          </cell>
          <cell r="C28" t="str">
            <v>FT01.01-060</v>
          </cell>
          <cell r="D28" t="str">
            <v>Derivatives</v>
          </cell>
          <cell r="E28">
            <v>10522040</v>
          </cell>
          <cell r="F28" t="str">
            <v>Trading - Interest rate contracts - Exch traded - Futures - As</v>
          </cell>
          <cell r="G28" t="str">
            <v>AC=10522040</v>
          </cell>
          <cell r="H28">
            <v>27323.66</v>
          </cell>
          <cell r="I28">
            <v>27323.66</v>
          </cell>
          <cell r="J28" t="str">
            <v>FT01.01-060</v>
          </cell>
          <cell r="L28">
            <v>27323.66</v>
          </cell>
          <cell r="N28">
            <v>27323.66</v>
          </cell>
          <cell r="P28" t="str">
            <v>Derivatives</v>
          </cell>
          <cell r="Q28">
            <v>2</v>
          </cell>
        </row>
        <row r="29">
          <cell r="A29" t="str">
            <v>R030 - Derivatives</v>
          </cell>
          <cell r="B29" t="str">
            <v>F01.01 C010 R050</v>
          </cell>
          <cell r="C29" t="str">
            <v>FT01.01-060</v>
          </cell>
          <cell r="D29" t="str">
            <v>Derivatives</v>
          </cell>
          <cell r="E29">
            <v>10523020</v>
          </cell>
          <cell r="F29" t="str">
            <v>Trading - Commodity contracts - OTC - Options - Assets</v>
          </cell>
          <cell r="G29" t="str">
            <v>AC=10523020</v>
          </cell>
          <cell r="H29">
            <v>54385.694000000003</v>
          </cell>
          <cell r="I29">
            <v>54385.694000000003</v>
          </cell>
          <cell r="J29" t="str">
            <v>FT01.01-060</v>
          </cell>
          <cell r="L29">
            <v>54385.694000000003</v>
          </cell>
          <cell r="N29">
            <v>54385.694000000003</v>
          </cell>
          <cell r="P29" t="str">
            <v>Derivatives</v>
          </cell>
          <cell r="Q29">
            <v>2</v>
          </cell>
        </row>
        <row r="30">
          <cell r="A30" t="str">
            <v>R030 - Derivatives</v>
          </cell>
          <cell r="B30" t="str">
            <v>F01.01 C010 R050</v>
          </cell>
          <cell r="C30" t="str">
            <v>FT01.01-060</v>
          </cell>
          <cell r="D30" t="str">
            <v>Derivatives</v>
          </cell>
          <cell r="E30">
            <v>10523025</v>
          </cell>
          <cell r="F30" t="str">
            <v>Trading - Commodity contracts - Over the counter - Swaps - Assets</v>
          </cell>
          <cell r="G30" t="str">
            <v>AC=10523025</v>
          </cell>
          <cell r="H30">
            <v>152633.69099999999</v>
          </cell>
          <cell r="I30">
            <v>152633.69099999999</v>
          </cell>
          <cell r="J30" t="str">
            <v>FT01.01-060</v>
          </cell>
          <cell r="L30">
            <v>152633.69099999999</v>
          </cell>
          <cell r="N30">
            <v>152633.69099999999</v>
          </cell>
          <cell r="P30" t="str">
            <v>Derivatives</v>
          </cell>
          <cell r="Q30">
            <v>2</v>
          </cell>
        </row>
        <row r="31">
          <cell r="A31" t="str">
            <v>R030 - Derivatives</v>
          </cell>
          <cell r="B31" t="str">
            <v>F01.01 C010 R050</v>
          </cell>
          <cell r="C31" t="str">
            <v>FT01.01-060</v>
          </cell>
          <cell r="D31" t="str">
            <v>Derivatives</v>
          </cell>
          <cell r="E31">
            <v>10523030</v>
          </cell>
          <cell r="F31" t="str">
            <v>Trading - Commodity contracts - Exch traded - Futures - Assets</v>
          </cell>
          <cell r="G31" t="str">
            <v>AC=10523030</v>
          </cell>
          <cell r="H31">
            <v>6044.9880000000003</v>
          </cell>
          <cell r="I31">
            <v>6044.9880000000003</v>
          </cell>
          <cell r="J31" t="str">
            <v>FT01.01-060</v>
          </cell>
          <cell r="L31">
            <v>6044.9880000000003</v>
          </cell>
          <cell r="N31">
            <v>6044.9880000000003</v>
          </cell>
          <cell r="P31" t="str">
            <v>Derivatives</v>
          </cell>
          <cell r="Q31">
            <v>2</v>
          </cell>
        </row>
        <row r="32">
          <cell r="A32" t="str">
            <v>R030 - Derivatives</v>
          </cell>
          <cell r="B32" t="str">
            <v>F01.01 C010 R050</v>
          </cell>
          <cell r="C32" t="str">
            <v>FT01.01-060</v>
          </cell>
          <cell r="D32" t="str">
            <v>Derivatives</v>
          </cell>
          <cell r="E32">
            <v>10524020</v>
          </cell>
          <cell r="F32" t="str">
            <v>Trading - Equity/index contracts - OTC - Options - Assets</v>
          </cell>
          <cell r="G32" t="str">
            <v>AC=10524020</v>
          </cell>
          <cell r="H32">
            <v>66.221999999999994</v>
          </cell>
          <cell r="I32">
            <v>66.221999999999994</v>
          </cell>
          <cell r="J32" t="str">
            <v>FT01.01-060</v>
          </cell>
          <cell r="L32">
            <v>66.221999999999994</v>
          </cell>
          <cell r="N32">
            <v>66.221999999999994</v>
          </cell>
          <cell r="P32" t="str">
            <v>Derivatives</v>
          </cell>
          <cell r="Q32">
            <v>2</v>
          </cell>
        </row>
        <row r="33">
          <cell r="A33" t="str">
            <v>R030 - Derivatives</v>
          </cell>
          <cell r="B33" t="str">
            <v>F01.01 C010 R050</v>
          </cell>
          <cell r="C33" t="str">
            <v>FT01.01-060</v>
          </cell>
          <cell r="D33" t="str">
            <v>Derivatives</v>
          </cell>
          <cell r="E33">
            <v>10524030</v>
          </cell>
          <cell r="F33" t="str">
            <v>Trading - Equity/index contracts - Exch traded - Futures - Assets</v>
          </cell>
          <cell r="G33" t="str">
            <v>AC=10524030</v>
          </cell>
          <cell r="H33">
            <v>0</v>
          </cell>
          <cell r="I33">
            <v>0</v>
          </cell>
          <cell r="J33" t="str">
            <v>FT01.01-060</v>
          </cell>
          <cell r="L33">
            <v>0</v>
          </cell>
          <cell r="N33">
            <v>0</v>
          </cell>
          <cell r="P33" t="str">
            <v>Derivatives</v>
          </cell>
          <cell r="Q33">
            <v>2</v>
          </cell>
        </row>
        <row r="34">
          <cell r="A34" t="str">
            <v>R030 - Derivatives</v>
          </cell>
          <cell r="B34" t="str">
            <v>F01.01 C010 R050</v>
          </cell>
          <cell r="C34" t="str">
            <v>FT01.01-060</v>
          </cell>
          <cell r="D34" t="str">
            <v>Derivatives</v>
          </cell>
          <cell r="E34">
            <v>10524040</v>
          </cell>
          <cell r="F34" t="str">
            <v>Trading - Equity/index contracts - Exch traded - Options - Assets</v>
          </cell>
          <cell r="G34" t="str">
            <v>AC=10524040</v>
          </cell>
          <cell r="H34">
            <v>1E-3</v>
          </cell>
          <cell r="I34">
            <v>1E-3</v>
          </cell>
          <cell r="J34" t="str">
            <v>FT01.01-060</v>
          </cell>
          <cell r="L34">
            <v>1E-3</v>
          </cell>
          <cell r="N34">
            <v>1E-3</v>
          </cell>
          <cell r="P34" t="str">
            <v>Derivatives</v>
          </cell>
          <cell r="Q34">
            <v>2</v>
          </cell>
        </row>
        <row r="35">
          <cell r="A35" t="str">
            <v>R030 - Derivatives</v>
          </cell>
          <cell r="B35" t="str">
            <v>F01.01 C010 R050</v>
          </cell>
          <cell r="C35" t="str">
            <v>FT01.01-060</v>
          </cell>
          <cell r="D35" t="str">
            <v>Derivatives</v>
          </cell>
          <cell r="E35">
            <v>10525010</v>
          </cell>
          <cell r="F35" t="str">
            <v>Trading - Credit derivatives- OTC - Credit Default Swaps - Assets</v>
          </cell>
          <cell r="G35" t="str">
            <v>AC=10525010</v>
          </cell>
          <cell r="H35">
            <v>3411.91</v>
          </cell>
          <cell r="I35">
            <v>3411.91</v>
          </cell>
          <cell r="J35" t="str">
            <v>FT01.01-060</v>
          </cell>
          <cell r="L35">
            <v>3411.91</v>
          </cell>
          <cell r="N35">
            <v>3411.91</v>
          </cell>
          <cell r="P35" t="str">
            <v>Derivatives</v>
          </cell>
          <cell r="Q35">
            <v>2</v>
          </cell>
        </row>
        <row r="36">
          <cell r="A36" t="str">
            <v>R020 - Financial assets held for trading</v>
          </cell>
          <cell r="B36" t="str">
            <v>F01.01 C010 R050</v>
          </cell>
          <cell r="C36" t="str">
            <v>FT01.01-090</v>
          </cell>
          <cell r="D36" t="str">
            <v>Loans and advances</v>
          </cell>
          <cell r="E36">
            <v>10591010</v>
          </cell>
          <cell r="F36" t="str">
            <v>Other trading assets</v>
          </cell>
          <cell r="G36" t="str">
            <v>AC=10591010</v>
          </cell>
          <cell r="H36">
            <v>15824.692999999999</v>
          </cell>
          <cell r="I36">
            <v>15824.692999999999</v>
          </cell>
          <cell r="J36" t="str">
            <v>FT01.01-090</v>
          </cell>
          <cell r="N36">
            <v>15824.692999999999</v>
          </cell>
          <cell r="P36" t="str">
            <v>Out of scope for credit risk</v>
          </cell>
          <cell r="Q36">
            <v>1</v>
          </cell>
        </row>
        <row r="37">
          <cell r="A37" t="str">
            <v>R060 - Loans and receivables-banks</v>
          </cell>
          <cell r="B37" t="str">
            <v>F01.01 C010 R200</v>
          </cell>
          <cell r="C37" t="str">
            <v>FT01.01-200</v>
          </cell>
          <cell r="D37" t="str">
            <v>Loans and advances</v>
          </cell>
          <cell r="E37">
            <v>11001010</v>
          </cell>
          <cell r="F37" t="str">
            <v>Due from crdt.instit - Interest bearing deposits</v>
          </cell>
          <cell r="G37" t="str">
            <v>AC=11001010</v>
          </cell>
          <cell r="H37">
            <v>19439.369692369302</v>
          </cell>
          <cell r="I37">
            <v>19439.369692369302</v>
          </cell>
          <cell r="J37" t="str">
            <v>FT01.01-200</v>
          </cell>
          <cell r="K37">
            <v>19439.369692369302</v>
          </cell>
          <cell r="P37" t="str">
            <v xml:space="preserve">On balance sheet </v>
          </cell>
          <cell r="Q37">
            <v>1</v>
          </cell>
        </row>
        <row r="38">
          <cell r="A38" t="str">
            <v>R060 - Loans and receivables-banks</v>
          </cell>
          <cell r="B38" t="str">
            <v>F01.01 C010 R200</v>
          </cell>
          <cell r="C38" t="str">
            <v>FT01.01-200</v>
          </cell>
          <cell r="D38" t="str">
            <v>Loans and advances</v>
          </cell>
          <cell r="E38">
            <v>11002010</v>
          </cell>
          <cell r="F38" t="str">
            <v>Due from crdt.instit - Loans and Advances</v>
          </cell>
          <cell r="G38" t="str">
            <v>AC=11002010</v>
          </cell>
          <cell r="H38">
            <v>2870654.179</v>
          </cell>
          <cell r="I38">
            <v>2870654.179</v>
          </cell>
          <cell r="J38" t="str">
            <v>FT01.01-200</v>
          </cell>
          <cell r="K38">
            <v>2870654.179</v>
          </cell>
          <cell r="P38" t="str">
            <v xml:space="preserve">On balance sheet </v>
          </cell>
          <cell r="Q38">
            <v>1</v>
          </cell>
        </row>
        <row r="39">
          <cell r="A39" t="str">
            <v>R050 - Securities financing</v>
          </cell>
          <cell r="B39" t="str">
            <v>F01.01 C010 R200</v>
          </cell>
          <cell r="C39" t="str">
            <v>FT01.01-200</v>
          </cell>
          <cell r="D39" t="str">
            <v>Loans and advances</v>
          </cell>
          <cell r="E39">
            <v>11003010</v>
          </cell>
          <cell r="F39" t="str">
            <v>Due from crdt.instit - Reverse repurchase agreements</v>
          </cell>
          <cell r="G39" t="str">
            <v>AC=11003010</v>
          </cell>
          <cell r="H39">
            <v>1324383.55424183</v>
          </cell>
          <cell r="I39">
            <v>1324383.55424183</v>
          </cell>
          <cell r="J39" t="str">
            <v>FT01.01-200</v>
          </cell>
          <cell r="L39">
            <v>1324383.55424183</v>
          </cell>
          <cell r="P39" t="str">
            <v>SFT</v>
          </cell>
          <cell r="Q39">
            <v>1</v>
          </cell>
        </row>
        <row r="40">
          <cell r="A40" t="str">
            <v>R050 - Securities financing</v>
          </cell>
          <cell r="B40" t="str">
            <v>F01.01 C010 R200</v>
          </cell>
          <cell r="C40" t="str">
            <v>FT01.01-200</v>
          </cell>
          <cell r="D40" t="str">
            <v>Loans and advances</v>
          </cell>
          <cell r="E40">
            <v>11004010</v>
          </cell>
          <cell r="F40" t="str">
            <v>Due from crdt.instit - Securities borrowing transactions</v>
          </cell>
          <cell r="G40" t="str">
            <v>AC=11004010</v>
          </cell>
          <cell r="H40">
            <v>2574413.7768385001</v>
          </cell>
          <cell r="I40">
            <v>2574413.7768385001</v>
          </cell>
          <cell r="J40" t="str">
            <v>FT01.01-200</v>
          </cell>
          <cell r="L40">
            <v>2574413.7768385001</v>
          </cell>
          <cell r="P40" t="str">
            <v>SFT</v>
          </cell>
          <cell r="Q40">
            <v>1</v>
          </cell>
        </row>
        <row r="41">
          <cell r="A41" t="str">
            <v>R060 - Loans and receivables-banks</v>
          </cell>
          <cell r="B41" t="str">
            <v>F01.01 C010 R200</v>
          </cell>
          <cell r="C41" t="str">
            <v>FT01.01-200</v>
          </cell>
          <cell r="D41" t="str">
            <v>Loans and advances</v>
          </cell>
          <cell r="E41">
            <v>11005010</v>
          </cell>
          <cell r="F41" t="str">
            <v>Due from crdt.instit - Advances against collateral</v>
          </cell>
          <cell r="G41" t="str">
            <v>AC=11005010</v>
          </cell>
          <cell r="H41">
            <v>0</v>
          </cell>
          <cell r="I41">
            <v>0</v>
          </cell>
          <cell r="J41" t="e">
            <v>#N/A</v>
          </cell>
          <cell r="K41">
            <v>0</v>
          </cell>
          <cell r="P41" t="str">
            <v xml:space="preserve">On balance sheet </v>
          </cell>
          <cell r="Q41">
            <v>1</v>
          </cell>
        </row>
        <row r="42">
          <cell r="A42" t="str">
            <v>R060 - Loans and receivables-banks</v>
          </cell>
          <cell r="B42" t="str">
            <v>F01.01 C010 R010</v>
          </cell>
          <cell r="C42" t="str">
            <v>FT01.01-040</v>
          </cell>
          <cell r="D42" t="str">
            <v>Other demand deposits</v>
          </cell>
          <cell r="E42">
            <v>11007010</v>
          </cell>
          <cell r="F42" t="str">
            <v>Due from crdt.instit - Overdrafts current accounts</v>
          </cell>
          <cell r="G42" t="str">
            <v>AC=11007010</v>
          </cell>
          <cell r="H42">
            <v>78930.626999999993</v>
          </cell>
          <cell r="I42">
            <v>78930.626999999993</v>
          </cell>
          <cell r="J42" t="str">
            <v>FT01.01-040</v>
          </cell>
          <cell r="K42">
            <v>78930.626999999993</v>
          </cell>
          <cell r="P42" t="str">
            <v xml:space="preserve">On balance sheet </v>
          </cell>
          <cell r="Q42">
            <v>1</v>
          </cell>
        </row>
        <row r="43">
          <cell r="A43" t="str">
            <v>R060 - Loans and receivables-banks</v>
          </cell>
          <cell r="B43" t="str">
            <v>F01.01 C010 R200</v>
          </cell>
          <cell r="C43" t="str">
            <v>FT01.01-200</v>
          </cell>
          <cell r="D43" t="str">
            <v>Loans and advances</v>
          </cell>
          <cell r="E43">
            <v>11008010</v>
          </cell>
          <cell r="F43" t="str">
            <v>Due from credit institutions - Trade bills</v>
          </cell>
          <cell r="G43" t="str">
            <v>AC=11008010</v>
          </cell>
          <cell r="H43">
            <v>2556035.6669947398</v>
          </cell>
          <cell r="I43">
            <v>2556035.6669947398</v>
          </cell>
          <cell r="J43" t="str">
            <v>FT01.01-200</v>
          </cell>
          <cell r="K43">
            <v>2556035.6669947398</v>
          </cell>
          <cell r="P43" t="str">
            <v xml:space="preserve">On balance sheet </v>
          </cell>
          <cell r="Q43">
            <v>1</v>
          </cell>
        </row>
        <row r="44">
          <cell r="A44" t="str">
            <v>R060 - Loans and receivables-banks</v>
          </cell>
          <cell r="B44" t="str">
            <v>F01.01 C010 R200</v>
          </cell>
          <cell r="C44" t="str">
            <v>FT01.01-200</v>
          </cell>
          <cell r="D44" t="str">
            <v>Loans and advances</v>
          </cell>
          <cell r="E44">
            <v>11009010</v>
          </cell>
          <cell r="F44" t="str">
            <v>Due from crdt.instit - Other</v>
          </cell>
          <cell r="G44" t="str">
            <v>AC=11009010</v>
          </cell>
          <cell r="H44">
            <v>1E-3</v>
          </cell>
          <cell r="I44">
            <v>1E-3</v>
          </cell>
          <cell r="J44" t="e">
            <v>#N/A</v>
          </cell>
          <cell r="K44">
            <v>1E-3</v>
          </cell>
          <cell r="P44" t="str">
            <v xml:space="preserve">On balance sheet </v>
          </cell>
          <cell r="Q44">
            <v>1</v>
          </cell>
        </row>
        <row r="45">
          <cell r="A45" t="str">
            <v>R060 - Loans and receivables-banks</v>
          </cell>
          <cell r="B45" t="str">
            <v>F01.01 C010 R200</v>
          </cell>
          <cell r="C45" t="str">
            <v>FT01.01-200</v>
          </cell>
          <cell r="D45" t="str">
            <v>Loans and advances</v>
          </cell>
          <cell r="E45">
            <v>11011010</v>
          </cell>
          <cell r="F45" t="str">
            <v>Acc provision for impairment Due from crdt.instit - Credit risk</v>
          </cell>
          <cell r="G45" t="str">
            <v>AC=11011010</v>
          </cell>
          <cell r="H45">
            <v>-1076.498</v>
          </cell>
          <cell r="I45">
            <v>-1076.498</v>
          </cell>
          <cell r="J45" t="e">
            <v>#N/A</v>
          </cell>
          <cell r="K45">
            <v>-1076.498</v>
          </cell>
          <cell r="P45" t="str">
            <v>On balance sheet (allowance)</v>
          </cell>
          <cell r="Q45">
            <v>1</v>
          </cell>
        </row>
        <row r="46">
          <cell r="A46" t="str">
            <v>R060 - Loans and receivables-banks</v>
          </cell>
          <cell r="B46" t="str">
            <v>F01.01 C010 R200</v>
          </cell>
          <cell r="C46" t="str">
            <v>FT01.01-200</v>
          </cell>
          <cell r="D46" t="str">
            <v>Loans and advances</v>
          </cell>
          <cell r="E46">
            <v>11013010</v>
          </cell>
          <cell r="F46" t="str">
            <v>Acc provision for impairment Due from crdt.instit  - ibni</v>
          </cell>
          <cell r="G46" t="str">
            <v>AC=11013010</v>
          </cell>
          <cell r="H46">
            <v>-5425.9218606265104</v>
          </cell>
          <cell r="I46">
            <v>-5425.9218606265104</v>
          </cell>
          <cell r="J46" t="str">
            <v>FT01.01-200</v>
          </cell>
          <cell r="K46">
            <v>-5425.9218606265104</v>
          </cell>
          <cell r="P46" t="str">
            <v>Out of scope for credit risk reconciliation</v>
          </cell>
          <cell r="Q46">
            <v>1</v>
          </cell>
        </row>
        <row r="47">
          <cell r="A47" t="str">
            <v>R060 - Loans and receivables-banks</v>
          </cell>
          <cell r="B47" t="str">
            <v>F01.01 C010 R200</v>
          </cell>
          <cell r="C47" t="str">
            <v>FT01.01-200</v>
          </cell>
          <cell r="D47" t="str">
            <v>Loans and advances</v>
          </cell>
          <cell r="E47">
            <v>11031010</v>
          </cell>
          <cell r="F47" t="str">
            <v>Mandatory reserve deposits with Central Banks</v>
          </cell>
          <cell r="G47" t="str">
            <v>AC=11031010</v>
          </cell>
          <cell r="H47">
            <v>251496.407591544</v>
          </cell>
          <cell r="I47">
            <v>251496.407591544</v>
          </cell>
          <cell r="J47" t="str">
            <v>FT01.01-200</v>
          </cell>
          <cell r="K47">
            <v>251496.407591544</v>
          </cell>
          <cell r="P47" t="str">
            <v xml:space="preserve">On balance sheet </v>
          </cell>
          <cell r="Q47">
            <v>1</v>
          </cell>
        </row>
        <row r="48">
          <cell r="A48" t="str">
            <v>R060 - Loans and receivables-banks</v>
          </cell>
          <cell r="B48" t="str">
            <v>F01.01 C010 R200</v>
          </cell>
          <cell r="C48" t="str">
            <v>FT01.01-200</v>
          </cell>
          <cell r="D48" t="str">
            <v>Loans and advances</v>
          </cell>
          <cell r="E48">
            <v>11032010</v>
          </cell>
          <cell r="F48" t="str">
            <v>Other balances with Central Banks</v>
          </cell>
          <cell r="G48" t="str">
            <v>AC=11032010</v>
          </cell>
          <cell r="H48">
            <v>1511873.88</v>
          </cell>
          <cell r="I48">
            <v>1511873.88</v>
          </cell>
          <cell r="J48" t="str">
            <v>FT01.01-200</v>
          </cell>
          <cell r="K48">
            <v>1511873.88</v>
          </cell>
          <cell r="P48" t="str">
            <v xml:space="preserve">On balance sheet </v>
          </cell>
          <cell r="Q48">
            <v>1</v>
          </cell>
        </row>
        <row r="49">
          <cell r="A49" t="str">
            <v>R040 - Financial investments</v>
          </cell>
          <cell r="B49" t="str">
            <v>F01.01 C010 R140</v>
          </cell>
          <cell r="C49" t="str">
            <v>FT01.01-160</v>
          </cell>
          <cell r="D49" t="str">
            <v>Debt securities</v>
          </cell>
          <cell r="E49">
            <v>11511010</v>
          </cell>
          <cell r="F49" t="str">
            <v>Treasury bills and other eligible bills - AFS - Cost</v>
          </cell>
          <cell r="G49" t="str">
            <v>AC=11511010</v>
          </cell>
          <cell r="H49">
            <v>374526.336020672</v>
          </cell>
          <cell r="I49">
            <v>374526.336020672</v>
          </cell>
          <cell r="J49" t="str">
            <v>FT01.01-160</v>
          </cell>
          <cell r="K49">
            <v>374526.336020672</v>
          </cell>
          <cell r="P49" t="str">
            <v xml:space="preserve">On balance sheet </v>
          </cell>
          <cell r="Q49">
            <v>1</v>
          </cell>
        </row>
        <row r="50">
          <cell r="A50" t="str">
            <v>R040 - Financial investments</v>
          </cell>
          <cell r="B50" t="str">
            <v>F01.01 C010 R140</v>
          </cell>
          <cell r="C50" t="str">
            <v>FT01.01-160</v>
          </cell>
          <cell r="D50" t="str">
            <v>Debt securities</v>
          </cell>
          <cell r="E50">
            <v>11511020</v>
          </cell>
          <cell r="F50" t="str">
            <v>Treasury bills and other eligible bills - AFS - Reval to equity</v>
          </cell>
          <cell r="G50" t="str">
            <v>AC=11511020</v>
          </cell>
          <cell r="H50">
            <v>-165.21648683474999</v>
          </cell>
          <cell r="I50">
            <v>-165.21648683474999</v>
          </cell>
          <cell r="J50" t="str">
            <v>FT01.01-160</v>
          </cell>
          <cell r="K50">
            <v>-165.21648683474999</v>
          </cell>
          <cell r="P50" t="str">
            <v xml:space="preserve">On balance sheet </v>
          </cell>
          <cell r="Q50">
            <v>1</v>
          </cell>
        </row>
        <row r="51">
          <cell r="A51" t="str">
            <v>R040 - Financial investments</v>
          </cell>
          <cell r="B51" t="str">
            <v>F01.01 C010 R140</v>
          </cell>
          <cell r="C51" t="str">
            <v>FT01.01-160</v>
          </cell>
          <cell r="D51" t="str">
            <v>Debt securities</v>
          </cell>
          <cell r="E51">
            <v>11512010</v>
          </cell>
          <cell r="F51" t="str">
            <v>Government bonds - AFS - Cost</v>
          </cell>
          <cell r="G51" t="str">
            <v>AC=11512010</v>
          </cell>
          <cell r="H51">
            <v>30331140.0757492</v>
          </cell>
          <cell r="I51">
            <v>30292634.1197492</v>
          </cell>
          <cell r="J51" t="str">
            <v>FT01.01-160</v>
          </cell>
          <cell r="K51">
            <v>30292634.1197492</v>
          </cell>
          <cell r="P51" t="str">
            <v xml:space="preserve">On balance sheet </v>
          </cell>
          <cell r="Q51">
            <v>1</v>
          </cell>
        </row>
        <row r="52">
          <cell r="A52" t="str">
            <v>R040 - Financial investments</v>
          </cell>
          <cell r="B52" t="str">
            <v>F01.01 C010 R140</v>
          </cell>
          <cell r="C52" t="str">
            <v>FT01.01-160</v>
          </cell>
          <cell r="D52" t="str">
            <v>Debt securities</v>
          </cell>
          <cell r="E52">
            <v>11512020</v>
          </cell>
          <cell r="F52" t="str">
            <v>Government bonds - AFS - Revaluation to equity</v>
          </cell>
          <cell r="G52" t="str">
            <v>AC=11512020</v>
          </cell>
          <cell r="H52">
            <v>540789.07395575999</v>
          </cell>
          <cell r="I52">
            <v>540516.13895576005</v>
          </cell>
          <cell r="J52" t="str">
            <v>FT01.01-160</v>
          </cell>
          <cell r="K52">
            <v>540516.13895576005</v>
          </cell>
          <cell r="P52" t="str">
            <v xml:space="preserve">On balance sheet </v>
          </cell>
          <cell r="Q52">
            <v>1</v>
          </cell>
        </row>
        <row r="53">
          <cell r="A53" t="str">
            <v>R040 - Financial investments</v>
          </cell>
          <cell r="B53" t="str">
            <v>F01.01 C010 R140</v>
          </cell>
          <cell r="C53" t="str">
            <v>FT01.01-160</v>
          </cell>
          <cell r="D53" t="str">
            <v>Debt securities</v>
          </cell>
          <cell r="E53">
            <v>11512025</v>
          </cell>
          <cell r="F53" t="str">
            <v>Government bonds - AFS - FV adj micro hedge</v>
          </cell>
          <cell r="G53" t="str">
            <v>AC=11512025</v>
          </cell>
          <cell r="H53">
            <v>2118011.7599999998</v>
          </cell>
          <cell r="I53">
            <v>2118011.7599999998</v>
          </cell>
          <cell r="J53" t="str">
            <v>FT01.01-160</v>
          </cell>
          <cell r="O53">
            <v>2118011.7599999998</v>
          </cell>
          <cell r="P53" t="str">
            <v>Out of scope for credit risk</v>
          </cell>
          <cell r="Q53">
            <v>1</v>
          </cell>
        </row>
        <row r="54">
          <cell r="A54" t="str">
            <v>R040 - Financial investments</v>
          </cell>
          <cell r="B54" t="str">
            <v>F01.01 C010 R140</v>
          </cell>
          <cell r="C54" t="str">
            <v>FT01.01-160</v>
          </cell>
          <cell r="D54" t="str">
            <v>Debt securities</v>
          </cell>
          <cell r="E54">
            <v>11513010</v>
          </cell>
          <cell r="F54" t="str">
            <v>Other debt sec - crdt.&amp; non crdt inst - AFS - Cost</v>
          </cell>
          <cell r="G54" t="str">
            <v>AC=11513010</v>
          </cell>
          <cell r="H54">
            <v>3898657.2606700002</v>
          </cell>
          <cell r="I54">
            <v>3889752.1466700002</v>
          </cell>
          <cell r="J54" t="str">
            <v>FT01.01-160</v>
          </cell>
          <cell r="K54">
            <v>3889752.1466700002</v>
          </cell>
          <cell r="P54" t="str">
            <v xml:space="preserve">On balance sheet </v>
          </cell>
          <cell r="Q54">
            <v>1</v>
          </cell>
        </row>
        <row r="55">
          <cell r="A55" t="str">
            <v>R040 - Financial investments</v>
          </cell>
          <cell r="B55" t="str">
            <v>F01.01 C010 R140</v>
          </cell>
          <cell r="C55" t="str">
            <v>FT01.01-160</v>
          </cell>
          <cell r="D55" t="str">
            <v>Debt securities</v>
          </cell>
          <cell r="E55">
            <v>11513012</v>
          </cell>
          <cell r="F55" t="str">
            <v>Other debt sec - crdt.&amp; non-crdt inst - AFS - Reval to eq</v>
          </cell>
          <cell r="G55" t="str">
            <v>AC=11513012</v>
          </cell>
          <cell r="H55">
            <v>29710.496999999999</v>
          </cell>
          <cell r="I55">
            <v>29162.419000000002</v>
          </cell>
          <cell r="J55" t="str">
            <v>FT01.01-160</v>
          </cell>
          <cell r="K55">
            <v>29162.419000000002</v>
          </cell>
          <cell r="P55" t="str">
            <v xml:space="preserve">On balance sheet </v>
          </cell>
          <cell r="Q55">
            <v>1</v>
          </cell>
        </row>
        <row r="56">
          <cell r="A56" t="str">
            <v>R040 - Financial investments</v>
          </cell>
          <cell r="B56" t="str">
            <v>F01.01 C010 R140</v>
          </cell>
          <cell r="C56" t="str">
            <v>FT01.01-160</v>
          </cell>
          <cell r="D56" t="str">
            <v>Debt securities</v>
          </cell>
          <cell r="E56">
            <v>11513013</v>
          </cell>
          <cell r="F56" t="str">
            <v>Other debt sec - crdt.&amp; non-crdt inst - AFS-FV adj micro hedge</v>
          </cell>
          <cell r="G56" t="str">
            <v>AC=11513013</v>
          </cell>
          <cell r="H56">
            <v>20485.482</v>
          </cell>
          <cell r="I56">
            <v>20485.482</v>
          </cell>
          <cell r="J56" t="str">
            <v>FT01.01-160</v>
          </cell>
          <cell r="O56">
            <v>20485.482</v>
          </cell>
          <cell r="P56" t="str">
            <v>Out of scope for credit risk</v>
          </cell>
          <cell r="Q56">
            <v>1</v>
          </cell>
        </row>
        <row r="57">
          <cell r="A57" t="str">
            <v>R040 - Financial investments</v>
          </cell>
          <cell r="B57" t="str">
            <v>F01.01 C010 R140</v>
          </cell>
          <cell r="C57" t="str">
            <v>FT01.01-160</v>
          </cell>
          <cell r="D57" t="str">
            <v>Debt securities</v>
          </cell>
          <cell r="E57">
            <v>11513020</v>
          </cell>
          <cell r="F57" t="str">
            <v>Other debt securities - Other - AFS - Cost</v>
          </cell>
          <cell r="G57" t="str">
            <v>AC=11513020</v>
          </cell>
          <cell r="H57">
            <v>5880.3140000000003</v>
          </cell>
          <cell r="I57">
            <v>1142.0899999999999</v>
          </cell>
          <cell r="J57" t="str">
            <v>FT01.01-160</v>
          </cell>
          <cell r="K57">
            <v>1142.0899999999999</v>
          </cell>
          <cell r="P57" t="str">
            <v xml:space="preserve">On balance sheet </v>
          </cell>
          <cell r="Q57">
            <v>1</v>
          </cell>
          <cell r="R57" t="str">
            <v>Split required, can contain items subject to securitisation framework</v>
          </cell>
        </row>
        <row r="58">
          <cell r="A58" t="str">
            <v>R040 - Financial investments</v>
          </cell>
          <cell r="B58" t="str">
            <v>F01.01 C010 R140</v>
          </cell>
          <cell r="C58" t="str">
            <v>FT01.01-160</v>
          </cell>
          <cell r="D58" t="str">
            <v>Debt securities</v>
          </cell>
          <cell r="E58">
            <v>11513022</v>
          </cell>
          <cell r="F58" t="str">
            <v>Other debt securities - Other - AFS - Revaluation to equity</v>
          </cell>
          <cell r="G58" t="str">
            <v>AC=11513022</v>
          </cell>
          <cell r="H58">
            <v>314.423</v>
          </cell>
          <cell r="I58">
            <v>-0.106</v>
          </cell>
          <cell r="J58" t="str">
            <v>FT01.01-160</v>
          </cell>
          <cell r="K58">
            <v>-0.106</v>
          </cell>
          <cell r="P58" t="str">
            <v xml:space="preserve">On balance sheet </v>
          </cell>
          <cell r="Q58">
            <v>1</v>
          </cell>
        </row>
        <row r="59">
          <cell r="A59" t="str">
            <v>R040 - Financial investments</v>
          </cell>
          <cell r="B59" t="str">
            <v>F01.01 C010 R140</v>
          </cell>
          <cell r="C59" t="str">
            <v>FT01.01-160</v>
          </cell>
          <cell r="D59" t="str">
            <v>Debt securities</v>
          </cell>
          <cell r="E59">
            <v>11514010</v>
          </cell>
          <cell r="F59" t="str">
            <v>Mortgage-backed securities - AFS - Cost</v>
          </cell>
          <cell r="G59" t="str">
            <v>AC=11514010</v>
          </cell>
          <cell r="H59">
            <v>2443934.8352899998</v>
          </cell>
          <cell r="I59">
            <v>2443934.8352899998</v>
          </cell>
          <cell r="J59" t="str">
            <v>FT01.01-160</v>
          </cell>
          <cell r="K59">
            <v>2443934.8352899998</v>
          </cell>
          <cell r="P59" t="str">
            <v xml:space="preserve">On balance sheet </v>
          </cell>
          <cell r="Q59">
            <v>1</v>
          </cell>
          <cell r="R59" t="str">
            <v>Split required, can contain items subject to securitisation framework</v>
          </cell>
        </row>
        <row r="60">
          <cell r="A60" t="str">
            <v>R040 - Financial investments</v>
          </cell>
          <cell r="B60" t="str">
            <v>F01.01 C010 R140</v>
          </cell>
          <cell r="C60" t="str">
            <v>FT01.01-160</v>
          </cell>
          <cell r="D60" t="str">
            <v>Debt securities</v>
          </cell>
          <cell r="E60">
            <v>11514020</v>
          </cell>
          <cell r="F60" t="str">
            <v>Mortgage-backed securities - AFS - Revaluation to equity</v>
          </cell>
          <cell r="G60" t="str">
            <v>AC=11514020</v>
          </cell>
          <cell r="H60">
            <v>32146.704000000002</v>
          </cell>
          <cell r="I60">
            <v>32146.704000000002</v>
          </cell>
          <cell r="J60" t="str">
            <v>FT01.01-160</v>
          </cell>
          <cell r="K60">
            <v>32146.704000000002</v>
          </cell>
          <cell r="P60" t="str">
            <v xml:space="preserve">On balance sheet </v>
          </cell>
          <cell r="Q60">
            <v>1</v>
          </cell>
        </row>
        <row r="61">
          <cell r="A61" t="str">
            <v>R040 - Financial investments</v>
          </cell>
          <cell r="B61" t="str">
            <v>F01.01 C010 R140</v>
          </cell>
          <cell r="C61" t="str">
            <v>FT01.01-160</v>
          </cell>
          <cell r="D61" t="str">
            <v>Debt securities</v>
          </cell>
          <cell r="E61">
            <v>11514025</v>
          </cell>
          <cell r="F61" t="str">
            <v>Mortgage-backed securities - AFS - FV adj micro hedge</v>
          </cell>
          <cell r="G61" t="str">
            <v>AC=11514025</v>
          </cell>
          <cell r="H61">
            <v>74915.631999999998</v>
          </cell>
          <cell r="I61">
            <v>74915.631999999998</v>
          </cell>
          <cell r="J61" t="str">
            <v>FT01.01-160</v>
          </cell>
          <cell r="O61">
            <v>74915.631999999998</v>
          </cell>
          <cell r="P61" t="str">
            <v>Out of scope for credit risk</v>
          </cell>
          <cell r="Q61">
            <v>1</v>
          </cell>
        </row>
        <row r="62">
          <cell r="A62" t="str">
            <v>R040 - Financial investments</v>
          </cell>
          <cell r="B62" t="str">
            <v>F01.01 C010 R140</v>
          </cell>
          <cell r="C62" t="str">
            <v>FT01.01-150</v>
          </cell>
          <cell r="D62" t="str">
            <v>Equity instruments</v>
          </cell>
          <cell r="E62">
            <v>11516030</v>
          </cell>
          <cell r="F62" t="str">
            <v>Other participating interests - AFS - Cost</v>
          </cell>
          <cell r="G62" t="str">
            <v>AC=11516030</v>
          </cell>
          <cell r="H62">
            <v>179883.45045388202</v>
          </cell>
          <cell r="I62">
            <v>179883.45045388202</v>
          </cell>
          <cell r="J62" t="str">
            <v>FT01.01-150</v>
          </cell>
          <cell r="K62">
            <v>179883.45045388202</v>
          </cell>
          <cell r="P62" t="str">
            <v>Equity</v>
          </cell>
          <cell r="Q62">
            <v>1</v>
          </cell>
        </row>
        <row r="63">
          <cell r="A63" t="str">
            <v>R040 - Financial investments</v>
          </cell>
          <cell r="B63" t="str">
            <v>F01.01 C010 R140</v>
          </cell>
          <cell r="C63" t="str">
            <v>FT01.01-150</v>
          </cell>
          <cell r="D63" t="str">
            <v>Equity instruments</v>
          </cell>
          <cell r="E63">
            <v>11516032</v>
          </cell>
          <cell r="F63" t="str">
            <v>Other participating interests - AFS - Revaluation</v>
          </cell>
          <cell r="G63" t="str">
            <v>AC=11516032</v>
          </cell>
          <cell r="H63">
            <v>42370.178377695302</v>
          </cell>
          <cell r="I63">
            <v>42370.178377695302</v>
          </cell>
          <cell r="J63" t="str">
            <v>FT01.01-150</v>
          </cell>
          <cell r="K63">
            <v>42370.178377695302</v>
          </cell>
          <cell r="P63" t="str">
            <v>Equity</v>
          </cell>
          <cell r="Q63">
            <v>1</v>
          </cell>
        </row>
        <row r="64">
          <cell r="A64" t="str">
            <v>R040 - Financial investments</v>
          </cell>
          <cell r="B64" t="str">
            <v>F01.01 C010 R140</v>
          </cell>
          <cell r="C64" t="str">
            <v>FT01.01-150</v>
          </cell>
          <cell r="D64" t="str">
            <v>Equity instruments</v>
          </cell>
          <cell r="E64">
            <v>11516034</v>
          </cell>
          <cell r="F64" t="str">
            <v>Other participating interests - AFS - Impairment</v>
          </cell>
          <cell r="G64" t="str">
            <v>AC=11516034</v>
          </cell>
          <cell r="H64">
            <v>-22608.700907384602</v>
          </cell>
          <cell r="I64">
            <v>-22608.700907384602</v>
          </cell>
          <cell r="J64" t="str">
            <v>FT01.01-150</v>
          </cell>
          <cell r="K64">
            <v>-22608.700907384602</v>
          </cell>
          <cell r="P64" t="str">
            <v>Equity (allowance)</v>
          </cell>
          <cell r="Q64">
            <v>1</v>
          </cell>
        </row>
        <row r="65">
          <cell r="A65" t="str">
            <v>R040 - Financial investments</v>
          </cell>
          <cell r="B65" t="str">
            <v>F01.01 C010 R140</v>
          </cell>
          <cell r="C65" t="str">
            <v>FT01.01-150</v>
          </cell>
          <cell r="D65" t="str">
            <v>Equity instruments</v>
          </cell>
          <cell r="E65">
            <v>11516040</v>
          </cell>
          <cell r="F65" t="str">
            <v>Equity securities - AFS - Cost</v>
          </cell>
          <cell r="G65" t="str">
            <v>AC=11516040</v>
          </cell>
          <cell r="H65">
            <v>19571.649000000001</v>
          </cell>
          <cell r="I65">
            <v>19571.649000000001</v>
          </cell>
          <cell r="J65" t="str">
            <v>FT01.01-150</v>
          </cell>
          <cell r="K65">
            <v>19571.649000000001</v>
          </cell>
          <cell r="P65" t="str">
            <v>Equity</v>
          </cell>
          <cell r="Q65">
            <v>1</v>
          </cell>
        </row>
        <row r="66">
          <cell r="A66" t="str">
            <v>R040 - Financial investments</v>
          </cell>
          <cell r="B66" t="str">
            <v>F01.01 C010 R140</v>
          </cell>
          <cell r="C66" t="str">
            <v>FT01.01-150</v>
          </cell>
          <cell r="D66" t="str">
            <v>Equity instruments</v>
          </cell>
          <cell r="E66">
            <v>11516042</v>
          </cell>
          <cell r="F66" t="str">
            <v>Equity securities - AFS - Revaluation to equity</v>
          </cell>
          <cell r="G66" t="str">
            <v>AC=11516042</v>
          </cell>
          <cell r="H66">
            <v>5087.9930000000004</v>
          </cell>
          <cell r="I66">
            <v>5087.9930000000004</v>
          </cell>
          <cell r="J66" t="str">
            <v>FT01.01-150</v>
          </cell>
          <cell r="K66">
            <v>5087.9930000000004</v>
          </cell>
          <cell r="P66" t="str">
            <v>Equity</v>
          </cell>
          <cell r="Q66">
            <v>1</v>
          </cell>
        </row>
        <row r="67">
          <cell r="A67" t="str">
            <v>R040 - Financial investments</v>
          </cell>
          <cell r="B67" t="str">
            <v>F01.01 C010 R140</v>
          </cell>
          <cell r="C67" t="str">
            <v>FT01.01-150</v>
          </cell>
          <cell r="D67" t="str">
            <v>Equity instruments</v>
          </cell>
          <cell r="E67">
            <v>11516044</v>
          </cell>
          <cell r="F67" t="str">
            <v>Equity securities - AFS - Impairment</v>
          </cell>
          <cell r="G67" t="str">
            <v>AC=11516044</v>
          </cell>
          <cell r="H67">
            <v>-310.90499999999997</v>
          </cell>
          <cell r="I67">
            <v>-310.90499999999997</v>
          </cell>
          <cell r="J67" t="str">
            <v>FT01.01-150</v>
          </cell>
          <cell r="K67">
            <v>-310.90499999999997</v>
          </cell>
          <cell r="P67" t="str">
            <v>Equity (allowance)</v>
          </cell>
          <cell r="Q67">
            <v>1</v>
          </cell>
        </row>
        <row r="68">
          <cell r="A68" t="str">
            <v>R040 - Financial investments</v>
          </cell>
          <cell r="B68" t="str">
            <v>F01.01 C010 R140</v>
          </cell>
          <cell r="C68" t="str">
            <v>FT01.01-150</v>
          </cell>
          <cell r="D68" t="str">
            <v>Equity instruments</v>
          </cell>
          <cell r="E68">
            <v>11519010</v>
          </cell>
          <cell r="F68" t="str">
            <v>Participation in investment pools - AFS - Cost</v>
          </cell>
          <cell r="G68" t="str">
            <v>AC=11519010</v>
          </cell>
          <cell r="H68">
            <v>191761.21742337901</v>
          </cell>
          <cell r="I68">
            <v>191761.21742337901</v>
          </cell>
          <cell r="J68" t="str">
            <v>FT01.01-150</v>
          </cell>
          <cell r="K68">
            <v>191761.21742337901</v>
          </cell>
          <cell r="P68" t="str">
            <v>Equity</v>
          </cell>
          <cell r="Q68">
            <v>1</v>
          </cell>
        </row>
        <row r="69">
          <cell r="A69" t="str">
            <v>R040 - Financial investments</v>
          </cell>
          <cell r="B69" t="str">
            <v>F01.01 C010 R140</v>
          </cell>
          <cell r="C69" t="str">
            <v>FT01.01-150</v>
          </cell>
          <cell r="D69" t="str">
            <v>Equity instruments</v>
          </cell>
          <cell r="E69">
            <v>11519012</v>
          </cell>
          <cell r="F69" t="str">
            <v>Participation in investment pools - AFS - Revaluation</v>
          </cell>
          <cell r="G69" t="str">
            <v>AC=11519012</v>
          </cell>
          <cell r="H69">
            <v>-563.94342337915998</v>
          </cell>
          <cell r="I69">
            <v>-563.94342337915998</v>
          </cell>
          <cell r="J69" t="str">
            <v>FT01.01-150</v>
          </cell>
          <cell r="K69">
            <v>-563.94342337915998</v>
          </cell>
          <cell r="P69" t="str">
            <v>Equity</v>
          </cell>
          <cell r="Q69">
            <v>1</v>
          </cell>
        </row>
        <row r="70">
          <cell r="A70" t="str">
            <v>R040 - Financial investments</v>
          </cell>
          <cell r="B70" t="str">
            <v>F01.01 C010 R100</v>
          </cell>
          <cell r="C70" t="str">
            <v>FT01.01-120</v>
          </cell>
          <cell r="D70" t="str">
            <v>Debt securities</v>
          </cell>
          <cell r="E70">
            <v>11521020</v>
          </cell>
          <cell r="F70" t="str">
            <v>Government bonds held at fair value (through net income)</v>
          </cell>
          <cell r="G70" t="str">
            <v>AC=11521020</v>
          </cell>
          <cell r="H70">
            <v>0</v>
          </cell>
          <cell r="I70">
            <v>0</v>
          </cell>
          <cell r="J70" t="e">
            <v>#N/A</v>
          </cell>
          <cell r="K70">
            <v>0</v>
          </cell>
          <cell r="P70" t="str">
            <v xml:space="preserve">On balance sheet </v>
          </cell>
          <cell r="Q70">
            <v>1</v>
          </cell>
        </row>
        <row r="71">
          <cell r="A71" t="str">
            <v>R040 - Financial investments</v>
          </cell>
          <cell r="B71" t="str">
            <v>F01.01 C010 R100</v>
          </cell>
          <cell r="C71" t="str">
            <v>FT01.01-120</v>
          </cell>
          <cell r="D71" t="str">
            <v>Debt securities</v>
          </cell>
          <cell r="E71">
            <v>11521030</v>
          </cell>
          <cell r="F71" t="str">
            <v>Other debt securities held at fair value (through net income)</v>
          </cell>
          <cell r="G71" t="str">
            <v>AC=11521030</v>
          </cell>
          <cell r="H71">
            <v>6668.8793666566498</v>
          </cell>
          <cell r="I71">
            <v>6668.8793666566498</v>
          </cell>
          <cell r="J71" t="str">
            <v>FT01.01-120</v>
          </cell>
          <cell r="K71">
            <v>6668.8793666566498</v>
          </cell>
          <cell r="P71" t="str">
            <v xml:space="preserve">On balance sheet </v>
          </cell>
          <cell r="Q71">
            <v>1</v>
          </cell>
        </row>
        <row r="72">
          <cell r="A72" t="str">
            <v>R040 - Financial investments</v>
          </cell>
          <cell r="B72" t="str">
            <v>F01.01 C010 R100</v>
          </cell>
          <cell r="C72" t="str">
            <v>FT01.01-110</v>
          </cell>
          <cell r="D72" t="str">
            <v>Equity instruments</v>
          </cell>
          <cell r="E72">
            <v>11521060</v>
          </cell>
          <cell r="F72" t="str">
            <v>Equity securities held at fair value (through net income)</v>
          </cell>
          <cell r="G72" t="str">
            <v>AC=11521060</v>
          </cell>
          <cell r="H72">
            <v>63206.484926332305</v>
          </cell>
          <cell r="I72">
            <v>63206.484926332305</v>
          </cell>
          <cell r="J72" t="str">
            <v>FT01.01-110</v>
          </cell>
          <cell r="K72">
            <v>63206.484926332305</v>
          </cell>
          <cell r="P72" t="str">
            <v>Equity</v>
          </cell>
          <cell r="Q72">
            <v>1</v>
          </cell>
        </row>
        <row r="73">
          <cell r="A73" t="str">
            <v>R040 - Financial investments</v>
          </cell>
          <cell r="B73" t="str">
            <v>F01.01 C010 R100</v>
          </cell>
          <cell r="C73" t="str">
            <v>FT01.01-110</v>
          </cell>
          <cell r="D73" t="str">
            <v>Equity instruments</v>
          </cell>
          <cell r="E73">
            <v>11521061</v>
          </cell>
          <cell r="F73" t="str">
            <v>Private equities held at fair value (through net income)</v>
          </cell>
          <cell r="G73" t="str">
            <v>AC=11521061</v>
          </cell>
          <cell r="H73">
            <v>609311.49800000002</v>
          </cell>
          <cell r="I73">
            <v>609311.49800000002</v>
          </cell>
          <cell r="J73" t="str">
            <v>FT01.01-110</v>
          </cell>
          <cell r="K73">
            <v>609311.49800000002</v>
          </cell>
          <cell r="P73" t="str">
            <v>Equity</v>
          </cell>
          <cell r="Q73">
            <v>1</v>
          </cell>
        </row>
        <row r="74">
          <cell r="A74" t="str">
            <v>R100 - Other loans and receivables-customers</v>
          </cell>
          <cell r="B74" t="str">
            <v>F01.01 C010 R200</v>
          </cell>
          <cell r="C74" t="str">
            <v>FT01.01-200</v>
          </cell>
          <cell r="D74" t="str">
            <v>Loans and advances</v>
          </cell>
          <cell r="E74">
            <v>12001010</v>
          </cell>
          <cell r="F74" t="str">
            <v>Loans to customers - Government and official institutions</v>
          </cell>
          <cell r="G74" t="str">
            <v>AC=12001010</v>
          </cell>
          <cell r="H74">
            <v>1594726.4029999999</v>
          </cell>
          <cell r="I74">
            <v>1594726.4029999999</v>
          </cell>
          <cell r="J74" t="str">
            <v>FT01.01-200</v>
          </cell>
          <cell r="K74">
            <v>1594726.4029999999</v>
          </cell>
          <cell r="P74" t="str">
            <v xml:space="preserve">On balance sheet </v>
          </cell>
          <cell r="Q74">
            <v>1</v>
          </cell>
        </row>
        <row r="75">
          <cell r="A75" t="str">
            <v>R070 - Residential mortgages</v>
          </cell>
          <cell r="B75" t="str">
            <v>F01.01 C010 R200</v>
          </cell>
          <cell r="C75" t="str">
            <v>FT01.01-200</v>
          </cell>
          <cell r="D75" t="str">
            <v>Loans and advances</v>
          </cell>
          <cell r="E75">
            <v>12002010</v>
          </cell>
          <cell r="F75" t="str">
            <v>Loans to customers - Residential mortgage</v>
          </cell>
          <cell r="G75" t="str">
            <v>AC=12002010</v>
          </cell>
          <cell r="H75">
            <v>150561529.50645199</v>
          </cell>
          <cell r="I75">
            <v>150561529.50645199</v>
          </cell>
          <cell r="J75" t="str">
            <v>FT01.01-200</v>
          </cell>
          <cell r="K75">
            <v>150561529.50645199</v>
          </cell>
          <cell r="P75" t="str">
            <v xml:space="preserve">On balance sheet </v>
          </cell>
          <cell r="Q75">
            <v>1</v>
          </cell>
        </row>
        <row r="76">
          <cell r="A76" t="str">
            <v>R080 - Consumer loans</v>
          </cell>
          <cell r="B76" t="str">
            <v>F01.01 C010 R200</v>
          </cell>
          <cell r="C76" t="str">
            <v>FT01.01-200</v>
          </cell>
          <cell r="D76" t="str">
            <v>Loans and advances</v>
          </cell>
          <cell r="E76">
            <v>12003010</v>
          </cell>
          <cell r="F76" t="str">
            <v>Loans to customers - Consumer loans - Personal loans</v>
          </cell>
          <cell r="G76" t="str">
            <v>AC=12003010</v>
          </cell>
          <cell r="H76">
            <v>4017892.98736683</v>
          </cell>
          <cell r="I76">
            <v>4017892.98736683</v>
          </cell>
          <cell r="J76" t="str">
            <v>FT01.01-200</v>
          </cell>
          <cell r="K76">
            <v>4017892.98736683</v>
          </cell>
          <cell r="P76" t="str">
            <v xml:space="preserve">On balance sheet </v>
          </cell>
          <cell r="Q76">
            <v>1</v>
          </cell>
        </row>
        <row r="77">
          <cell r="A77" t="str">
            <v>R080 - Consumer loans</v>
          </cell>
          <cell r="B77" t="str">
            <v>F01.01 C010 R200</v>
          </cell>
          <cell r="C77" t="str">
            <v>FT01.01-200</v>
          </cell>
          <cell r="D77" t="str">
            <v>Loans and advances</v>
          </cell>
          <cell r="E77">
            <v>12003020</v>
          </cell>
          <cell r="F77" t="str">
            <v>Loans to customers - Consumer loans - Advances</v>
          </cell>
          <cell r="G77" t="str">
            <v>AC=12003020</v>
          </cell>
          <cell r="H77">
            <v>2561461.1194694298</v>
          </cell>
          <cell r="I77">
            <v>2551431.1094694301</v>
          </cell>
          <cell r="J77" t="str">
            <v>FT01.01-200</v>
          </cell>
          <cell r="K77">
            <v>2551431.1094694301</v>
          </cell>
          <cell r="P77" t="str">
            <v xml:space="preserve">On balance sheet </v>
          </cell>
          <cell r="Q77">
            <v>1</v>
          </cell>
        </row>
        <row r="78">
          <cell r="A78" t="str">
            <v>R080 - Consumer loans</v>
          </cell>
          <cell r="B78" t="str">
            <v>F01.01 C010 R200</v>
          </cell>
          <cell r="C78" t="str">
            <v>FT01.01-200</v>
          </cell>
          <cell r="D78" t="str">
            <v>Loans and advances</v>
          </cell>
          <cell r="E78">
            <v>12003030</v>
          </cell>
          <cell r="F78" t="str">
            <v>Loans to customers - Consumer loans - Credit cards</v>
          </cell>
          <cell r="G78" t="str">
            <v>AC=12003030</v>
          </cell>
          <cell r="H78">
            <v>1057888.155</v>
          </cell>
          <cell r="I78">
            <v>1057888.155</v>
          </cell>
          <cell r="J78" t="str">
            <v>FT01.01-200</v>
          </cell>
          <cell r="K78">
            <v>1057888.155</v>
          </cell>
          <cell r="P78" t="str">
            <v xml:space="preserve">On balance sheet </v>
          </cell>
          <cell r="Q78">
            <v>1</v>
          </cell>
        </row>
        <row r="79">
          <cell r="A79" t="str">
            <v>R080 - Consumer loans</v>
          </cell>
          <cell r="B79" t="str">
            <v>F01.01 C010 R200</v>
          </cell>
          <cell r="C79" t="str">
            <v>FT01.01-200</v>
          </cell>
          <cell r="D79" t="str">
            <v>Loans and advances</v>
          </cell>
          <cell r="E79">
            <v>12003090</v>
          </cell>
          <cell r="F79" t="str">
            <v>Loans to customers - Consumer loans - Other consumer loans</v>
          </cell>
          <cell r="G79" t="str">
            <v>AC=12003090</v>
          </cell>
          <cell r="H79">
            <v>4788724.42232926</v>
          </cell>
          <cell r="I79">
            <v>4788724.42232926</v>
          </cell>
          <cell r="J79" t="str">
            <v>FT01.01-200</v>
          </cell>
          <cell r="K79">
            <v>4788724.42232926</v>
          </cell>
          <cell r="P79" t="str">
            <v xml:space="preserve">On balance sheet </v>
          </cell>
          <cell r="Q79">
            <v>1</v>
          </cell>
        </row>
        <row r="80">
          <cell r="A80" t="str">
            <v>R090 - Corporate loans</v>
          </cell>
          <cell r="B80" t="str">
            <v>F01.01 C010 R200</v>
          </cell>
          <cell r="C80" t="str">
            <v>FT01.01-200</v>
          </cell>
          <cell r="D80" t="str">
            <v>Loans and advances</v>
          </cell>
          <cell r="E80">
            <v>12004010</v>
          </cell>
          <cell r="F80" t="str">
            <v>Corporate loans - Commercial loans - Advances</v>
          </cell>
          <cell r="G80" t="str">
            <v>AC=12004010</v>
          </cell>
          <cell r="H80">
            <v>13086249.126475999</v>
          </cell>
          <cell r="I80">
            <v>13086249.133476</v>
          </cell>
          <cell r="J80" t="str">
            <v>FT01.01-200</v>
          </cell>
          <cell r="K80">
            <v>13086249.133476</v>
          </cell>
          <cell r="P80" t="str">
            <v xml:space="preserve">On balance sheet </v>
          </cell>
          <cell r="Q80">
            <v>1</v>
          </cell>
        </row>
        <row r="81">
          <cell r="A81" t="str">
            <v>R090 - Corporate loans</v>
          </cell>
          <cell r="B81" t="str">
            <v>F01.01 C010 R200</v>
          </cell>
          <cell r="C81" t="str">
            <v>FT01.01-200</v>
          </cell>
          <cell r="D81" t="str">
            <v>Loans and advances</v>
          </cell>
          <cell r="E81">
            <v>12004020</v>
          </cell>
          <cell r="F81" t="str">
            <v>Corporate loans - Commercial loans - Trade bills</v>
          </cell>
          <cell r="G81" t="str">
            <v>AC=12004020</v>
          </cell>
          <cell r="H81">
            <v>658963.73510644201</v>
          </cell>
          <cell r="I81">
            <v>658963.73510644201</v>
          </cell>
          <cell r="J81" t="str">
            <v>FT01.01-200</v>
          </cell>
          <cell r="K81">
            <v>658963.73510644201</v>
          </cell>
          <cell r="P81" t="str">
            <v xml:space="preserve">On balance sheet </v>
          </cell>
          <cell r="Q81">
            <v>1</v>
          </cell>
        </row>
        <row r="82">
          <cell r="A82" t="str">
            <v>R090 - Corporate loans</v>
          </cell>
          <cell r="B82" t="str">
            <v>F01.01 C010 R200</v>
          </cell>
          <cell r="C82" t="str">
            <v>FT01.01-200</v>
          </cell>
          <cell r="D82" t="str">
            <v>Loans and advances</v>
          </cell>
          <cell r="E82">
            <v>12004030</v>
          </cell>
          <cell r="F82" t="str">
            <v>Corporate loans - Commercial loans - Term loans</v>
          </cell>
          <cell r="G82" t="str">
            <v>AC=12004030</v>
          </cell>
          <cell r="H82">
            <v>72145445.322534695</v>
          </cell>
          <cell r="I82">
            <v>72145445.322534695</v>
          </cell>
          <cell r="J82" t="str">
            <v>FT01.01-200</v>
          </cell>
          <cell r="K82">
            <v>72145445.322534695</v>
          </cell>
          <cell r="P82" t="str">
            <v xml:space="preserve">On balance sheet </v>
          </cell>
          <cell r="Q82">
            <v>1</v>
          </cell>
        </row>
        <row r="83">
          <cell r="A83" t="str">
            <v>R090 - Corporate loans</v>
          </cell>
          <cell r="B83" t="str">
            <v>F01.01 C010 R190</v>
          </cell>
          <cell r="C83" t="str">
            <v>FT01.01-190</v>
          </cell>
          <cell r="D83" t="str">
            <v>Debt securities</v>
          </cell>
          <cell r="E83">
            <v>12004040</v>
          </cell>
          <cell r="F83" t="str">
            <v>Corporate loans - comm loans - Sec purch directly from the issuer</v>
          </cell>
          <cell r="G83" t="str">
            <v>AC=12004040</v>
          </cell>
          <cell r="H83">
            <v>15000</v>
          </cell>
          <cell r="I83">
            <v>15000</v>
          </cell>
          <cell r="J83" t="str">
            <v>FT01.01-190</v>
          </cell>
          <cell r="K83">
            <v>15000</v>
          </cell>
          <cell r="P83" t="str">
            <v xml:space="preserve">On balance sheet </v>
          </cell>
          <cell r="Q83">
            <v>1</v>
          </cell>
        </row>
        <row r="84">
          <cell r="A84" t="str">
            <v>R090 - Corporate loans</v>
          </cell>
          <cell r="B84" t="str">
            <v>F01.01 C010 R200</v>
          </cell>
          <cell r="C84" t="str">
            <v>FT01.01-200</v>
          </cell>
          <cell r="D84" t="str">
            <v>Loans and advances</v>
          </cell>
          <cell r="E84">
            <v>12004050</v>
          </cell>
          <cell r="F84" t="str">
            <v>Corporate loans - Commercial loans - Credit cards</v>
          </cell>
          <cell r="G84" t="str">
            <v>AC=12004050</v>
          </cell>
          <cell r="H84">
            <v>99036.523000000001</v>
          </cell>
          <cell r="I84">
            <v>99036.523000000001</v>
          </cell>
          <cell r="J84" t="str">
            <v>FT01.01-200</v>
          </cell>
          <cell r="K84">
            <v>99036.523000000001</v>
          </cell>
          <cell r="P84" t="str">
            <v xml:space="preserve">On balance sheet </v>
          </cell>
          <cell r="Q84">
            <v>1</v>
          </cell>
        </row>
        <row r="85">
          <cell r="A85" t="str">
            <v>R090 - Corporate loans</v>
          </cell>
          <cell r="B85" t="str">
            <v>F01.01 C010 R200</v>
          </cell>
          <cell r="C85" t="str">
            <v>FT01.01-200</v>
          </cell>
          <cell r="D85" t="str">
            <v>Loans and advances</v>
          </cell>
          <cell r="E85">
            <v>12004090</v>
          </cell>
          <cell r="F85" t="str">
            <v>Corporate loans - Commercial loans - Other commercial loans</v>
          </cell>
          <cell r="G85" t="str">
            <v>AC=12004090</v>
          </cell>
          <cell r="H85">
            <v>2492187.4268159098</v>
          </cell>
          <cell r="I85">
            <v>2492187.4268159098</v>
          </cell>
          <cell r="J85" t="str">
            <v>FT01.01-200</v>
          </cell>
          <cell r="K85">
            <v>2492187.4268159098</v>
          </cell>
          <cell r="P85" t="str">
            <v xml:space="preserve">On balance sheet </v>
          </cell>
          <cell r="Q85">
            <v>1</v>
          </cell>
        </row>
        <row r="86">
          <cell r="A86" t="str">
            <v>R090 - Corporate loans</v>
          </cell>
          <cell r="B86" t="str">
            <v>F01.01 C010 R200</v>
          </cell>
          <cell r="C86" t="str">
            <v>FT01.01-200</v>
          </cell>
          <cell r="D86" t="str">
            <v>Loans and advances</v>
          </cell>
          <cell r="E86">
            <v>12008010</v>
          </cell>
          <cell r="F86" t="str">
            <v>Corporate loans - Financial lease rec - Lease payments</v>
          </cell>
          <cell r="G86" t="str">
            <v>AC=12008010</v>
          </cell>
          <cell r="H86">
            <v>4566054.1081529399</v>
          </cell>
          <cell r="I86">
            <v>4566054.1081529399</v>
          </cell>
          <cell r="J86" t="str">
            <v>FT01.01-200</v>
          </cell>
          <cell r="K86">
            <v>4566054.1081529399</v>
          </cell>
          <cell r="P86" t="str">
            <v xml:space="preserve">On balance sheet </v>
          </cell>
          <cell r="Q86">
            <v>1</v>
          </cell>
        </row>
        <row r="87">
          <cell r="A87" t="str">
            <v>R090 - Corporate loans</v>
          </cell>
          <cell r="B87" t="str">
            <v>F01.01 C010 R200</v>
          </cell>
          <cell r="C87" t="str">
            <v>FT01.01-200</v>
          </cell>
          <cell r="D87" t="str">
            <v>Loans and advances</v>
          </cell>
          <cell r="E87">
            <v>12008012</v>
          </cell>
          <cell r="F87" t="str">
            <v>Corporate loans - Financial lease - Unearned finance income (-)</v>
          </cell>
          <cell r="G87" t="str">
            <v>AC=12008012</v>
          </cell>
          <cell r="H87">
            <v>-35822.563000000002</v>
          </cell>
          <cell r="I87">
            <v>-35822.563000000002</v>
          </cell>
          <cell r="J87" t="str">
            <v>FT01.01-200</v>
          </cell>
          <cell r="K87">
            <v>-35822.563000000002</v>
          </cell>
          <cell r="P87" t="str">
            <v xml:space="preserve">On balance sheet </v>
          </cell>
          <cell r="Q87">
            <v>1</v>
          </cell>
        </row>
        <row r="88">
          <cell r="A88" t="str">
            <v>R050 - Securities financing</v>
          </cell>
          <cell r="B88" t="str">
            <v>F01.01 C010 R200</v>
          </cell>
          <cell r="C88" t="str">
            <v>FT01.01-200</v>
          </cell>
          <cell r="D88" t="str">
            <v>Loans and advances</v>
          </cell>
          <cell r="E88">
            <v>12008020</v>
          </cell>
          <cell r="F88" t="str">
            <v>Security financing - rev rep agreements - customers -gross</v>
          </cell>
          <cell r="G88" t="str">
            <v>AC=12008020</v>
          </cell>
          <cell r="H88">
            <v>10180748.717332399</v>
          </cell>
          <cell r="I88">
            <v>10180748.717332399</v>
          </cell>
          <cell r="J88" t="str">
            <v>FT01.01-200</v>
          </cell>
          <cell r="L88">
            <v>10180748.717332399</v>
          </cell>
          <cell r="P88" t="str">
            <v>SFT</v>
          </cell>
          <cell r="Q88">
            <v>1</v>
          </cell>
        </row>
        <row r="89">
          <cell r="A89" t="str">
            <v>R050 - Securities financing</v>
          </cell>
          <cell r="B89" t="str">
            <v>F01.01 C010 R200</v>
          </cell>
          <cell r="C89" t="str">
            <v>FT01.01-200</v>
          </cell>
          <cell r="D89" t="str">
            <v>Loans and advances</v>
          </cell>
          <cell r="E89">
            <v>12008030</v>
          </cell>
          <cell r="F89" t="str">
            <v>Security financing - security borrowing transactions - customers</v>
          </cell>
          <cell r="G89" t="str">
            <v>AC=12008030</v>
          </cell>
          <cell r="H89">
            <v>1606262.6255788701</v>
          </cell>
          <cell r="I89">
            <v>1606262.6255788701</v>
          </cell>
          <cell r="J89" t="str">
            <v>FT01.01-200</v>
          </cell>
          <cell r="L89">
            <v>1606262.6255788701</v>
          </cell>
          <cell r="P89" t="str">
            <v>SFT</v>
          </cell>
          <cell r="Q89">
            <v>1</v>
          </cell>
        </row>
        <row r="90">
          <cell r="A90" t="str">
            <v>R090 - Corporate loans</v>
          </cell>
          <cell r="B90" t="str">
            <v>F01.01 C010 R200</v>
          </cell>
          <cell r="C90" t="str">
            <v>FT01.01-200</v>
          </cell>
          <cell r="D90" t="str">
            <v>Loans and advances</v>
          </cell>
          <cell r="E90">
            <v>12008050</v>
          </cell>
          <cell r="F90" t="str">
            <v>Corporate loans - Factoring</v>
          </cell>
          <cell r="G90" t="str">
            <v>AC=12008050</v>
          </cell>
          <cell r="H90">
            <v>2962332.7160412301</v>
          </cell>
          <cell r="I90">
            <v>2962332.7160412301</v>
          </cell>
          <cell r="J90" t="str">
            <v>FT01.01-200</v>
          </cell>
          <cell r="K90">
            <v>2962332.7160412301</v>
          </cell>
          <cell r="P90" t="str">
            <v xml:space="preserve">On balance sheet </v>
          </cell>
          <cell r="Q90">
            <v>1</v>
          </cell>
        </row>
        <row r="91">
          <cell r="A91" t="str">
            <v>R100 - Other loans and receivables-customers</v>
          </cell>
          <cell r="B91" t="str">
            <v>F01.01 C010 R200</v>
          </cell>
          <cell r="C91" t="str">
            <v>FT01.01-200</v>
          </cell>
          <cell r="D91" t="str">
            <v>Loans and advances</v>
          </cell>
          <cell r="E91">
            <v>12008060</v>
          </cell>
          <cell r="F91" t="str">
            <v>Default Fund Contributions</v>
          </cell>
          <cell r="G91" t="str">
            <v>AC=12008060</v>
          </cell>
          <cell r="H91">
            <v>581908.46335682797</v>
          </cell>
          <cell r="I91">
            <v>581908.46335682797</v>
          </cell>
          <cell r="J91" t="str">
            <v>FT01.01-200</v>
          </cell>
          <cell r="K91">
            <v>581908.46335682797</v>
          </cell>
          <cell r="P91" t="str">
            <v xml:space="preserve">On balance sheet </v>
          </cell>
          <cell r="Q91">
            <v>1</v>
          </cell>
        </row>
        <row r="92">
          <cell r="A92" t="str">
            <v>R100 - Other loans and receivables-customers</v>
          </cell>
          <cell r="B92" t="str">
            <v>F01.01 C010 R200</v>
          </cell>
          <cell r="C92" t="str">
            <v>FT01.01-200</v>
          </cell>
          <cell r="D92" t="str">
            <v>Loans and advances</v>
          </cell>
          <cell r="E92">
            <v>12008061</v>
          </cell>
          <cell r="F92" t="str">
            <v>Cash Collateral Posted to CCP (segregated)</v>
          </cell>
          <cell r="G92" t="str">
            <v>AC=12008061</v>
          </cell>
          <cell r="H92">
            <v>3311431.2140816697</v>
          </cell>
          <cell r="I92">
            <v>3311431.2140816697</v>
          </cell>
          <cell r="J92" t="str">
            <v>FT01.01-200</v>
          </cell>
          <cell r="K92">
            <v>3311431.2140816697</v>
          </cell>
          <cell r="P92" t="str">
            <v xml:space="preserve">On balance sheet </v>
          </cell>
          <cell r="Q92">
            <v>1</v>
          </cell>
        </row>
        <row r="93">
          <cell r="A93" t="str">
            <v>R100 - Other loans and receivables-customers</v>
          </cell>
          <cell r="B93" t="str">
            <v>F01.01 C010 R200</v>
          </cell>
          <cell r="C93" t="str">
            <v>FT01.01-200</v>
          </cell>
          <cell r="D93" t="str">
            <v>Loans and advances</v>
          </cell>
          <cell r="E93">
            <v>12008062</v>
          </cell>
          <cell r="F93" t="str">
            <v>Cash Collateral Posted to CCP (non-segregated)</v>
          </cell>
          <cell r="G93" t="str">
            <v>AC=12008062</v>
          </cell>
          <cell r="H93">
            <v>1858822.80948969</v>
          </cell>
          <cell r="I93">
            <v>1858822.80948969</v>
          </cell>
          <cell r="J93" t="str">
            <v>FT01.01-200</v>
          </cell>
          <cell r="K93">
            <v>1858822.80948969</v>
          </cell>
          <cell r="P93" t="str">
            <v xml:space="preserve">On balance sheet </v>
          </cell>
          <cell r="Q93">
            <v>1</v>
          </cell>
        </row>
        <row r="94">
          <cell r="A94" t="str">
            <v>R100 - Other loans and receivables-customers</v>
          </cell>
          <cell r="B94" t="str">
            <v>F01.01 C010 R200</v>
          </cell>
          <cell r="C94" t="str">
            <v>FT01.01-200</v>
          </cell>
          <cell r="D94" t="str">
            <v>Loans and advances</v>
          </cell>
          <cell r="E94">
            <v>12008090</v>
          </cell>
          <cell r="F94" t="str">
            <v>Loans to customers - Other - Other</v>
          </cell>
          <cell r="G94" t="str">
            <v>AC=12008090</v>
          </cell>
          <cell r="H94">
            <v>1619093.2059109099</v>
          </cell>
          <cell r="I94">
            <v>1619093.2059109099</v>
          </cell>
          <cell r="J94" t="str">
            <v>FT01.01-200</v>
          </cell>
          <cell r="K94">
            <v>1619093.2059109099</v>
          </cell>
          <cell r="P94" t="str">
            <v xml:space="preserve">On balance sheet </v>
          </cell>
          <cell r="Q94">
            <v>1</v>
          </cell>
        </row>
        <row r="95">
          <cell r="A95" t="str">
            <v>R090 - Corporate loans</v>
          </cell>
          <cell r="B95" t="str">
            <v>F01.01 C010 R200</v>
          </cell>
          <cell r="C95" t="str">
            <v>FT01.01-200</v>
          </cell>
          <cell r="D95" t="str">
            <v>Loans and advances</v>
          </cell>
          <cell r="E95">
            <v>12009025</v>
          </cell>
          <cell r="F95" t="str">
            <v>Corporate loans - Commercial loans - FV adj micro hedge</v>
          </cell>
          <cell r="G95" t="str">
            <v>AC=12009025</v>
          </cell>
          <cell r="H95">
            <v>1424895.628</v>
          </cell>
          <cell r="I95">
            <v>1424895.628</v>
          </cell>
          <cell r="J95" t="str">
            <v>FT01.01-200</v>
          </cell>
          <cell r="K95">
            <v>1424895.628</v>
          </cell>
          <cell r="P95" t="str">
            <v>Out of scope for credit risk</v>
          </cell>
          <cell r="Q95">
            <v>1</v>
          </cell>
        </row>
        <row r="96">
          <cell r="A96" t="str">
            <v>R070 - Residential mortgages</v>
          </cell>
          <cell r="B96" t="str">
            <v>F01.01 C010 R250</v>
          </cell>
          <cell r="C96" t="str">
            <v>FT01.01-250</v>
          </cell>
          <cell r="D96" t="str">
            <v>Fair value changes of the hedged items in portfolio hedge of interest rate risk</v>
          </cell>
          <cell r="E96">
            <v>12009115</v>
          </cell>
          <cell r="F96" t="str">
            <v>LTC - FV adj portfolio hedge - Residential mortgage</v>
          </cell>
          <cell r="G96" t="str">
            <v>AC=12009115</v>
          </cell>
          <cell r="H96">
            <v>2263652.8369999998</v>
          </cell>
          <cell r="I96">
            <v>2263652.8369999998</v>
          </cell>
          <cell r="J96" t="str">
            <v>FT01.01-250</v>
          </cell>
          <cell r="K96">
            <v>2263652.8369999998</v>
          </cell>
          <cell r="P96" t="str">
            <v>Out of scope for credit risk</v>
          </cell>
          <cell r="Q96">
            <v>1</v>
          </cell>
        </row>
        <row r="97">
          <cell r="A97" t="str">
            <v>R070 - Residential mortgages</v>
          </cell>
          <cell r="B97" t="str">
            <v>F01.01 C010 R200</v>
          </cell>
          <cell r="C97" t="str">
            <v>FT01.01-200</v>
          </cell>
          <cell r="D97" t="str">
            <v>Loans and advances</v>
          </cell>
          <cell r="E97">
            <v>12009511</v>
          </cell>
          <cell r="F97" t="str">
            <v>Acc prov impairm - LtC- CR - Residential mortgage</v>
          </cell>
          <cell r="G97" t="str">
            <v>AC=12009511</v>
          </cell>
          <cell r="H97">
            <v>-110734.43250511799</v>
          </cell>
          <cell r="I97">
            <v>-110734.43250511799</v>
          </cell>
          <cell r="J97" t="str">
            <v>FT01.01-200</v>
          </cell>
          <cell r="K97">
            <v>-110734.43250511799</v>
          </cell>
          <cell r="P97" t="str">
            <v>On balance sheet (allowance)</v>
          </cell>
          <cell r="Q97">
            <v>1</v>
          </cell>
        </row>
        <row r="98">
          <cell r="A98" t="str">
            <v>R080 - Consumer loans</v>
          </cell>
          <cell r="B98" t="str">
            <v>F01.01 C010 R200</v>
          </cell>
          <cell r="C98" t="str">
            <v>FT01.01-200</v>
          </cell>
          <cell r="D98" t="str">
            <v>Loans and advances</v>
          </cell>
          <cell r="E98">
            <v>12009512</v>
          </cell>
          <cell r="F98" t="str">
            <v>Acc prov impairm - LtC- CR - Consumer loans</v>
          </cell>
          <cell r="G98" t="str">
            <v>AC=12009512</v>
          </cell>
          <cell r="H98">
            <v>-285047.916645216</v>
          </cell>
          <cell r="I98">
            <v>-285047.916645216</v>
          </cell>
          <cell r="J98" t="str">
            <v>FT01.01-200</v>
          </cell>
          <cell r="K98">
            <v>-285047.916645216</v>
          </cell>
          <cell r="P98" t="str">
            <v>On balance sheet (allowance)</v>
          </cell>
          <cell r="Q98">
            <v>1</v>
          </cell>
        </row>
        <row r="99">
          <cell r="A99" t="str">
            <v>R090 - Corporate loans</v>
          </cell>
          <cell r="B99" t="str">
            <v>F01.01 C010 R200</v>
          </cell>
          <cell r="C99" t="str">
            <v>FT01.01-200</v>
          </cell>
          <cell r="D99" t="str">
            <v>Loans and advances</v>
          </cell>
          <cell r="E99">
            <v>12009513</v>
          </cell>
          <cell r="F99" t="str">
            <v>Accumulated provision for impairment - Loans to customers - Credit risk - Commercial loans</v>
          </cell>
          <cell r="G99" t="str">
            <v>AC=12009513</v>
          </cell>
          <cell r="H99">
            <v>-1844255.2343526599</v>
          </cell>
          <cell r="I99">
            <v>-1844255.2343526599</v>
          </cell>
          <cell r="J99" t="str">
            <v>FT01.01-200</v>
          </cell>
          <cell r="K99">
            <v>-1844255.2343526599</v>
          </cell>
          <cell r="P99" t="str">
            <v>On balance sheet (allowance)</v>
          </cell>
          <cell r="Q99">
            <v>1</v>
          </cell>
        </row>
        <row r="100">
          <cell r="A100" t="str">
            <v>R090 - Corporate loans</v>
          </cell>
          <cell r="B100" t="str">
            <v>F01.01 C010 R200</v>
          </cell>
          <cell r="C100" t="str">
            <v>FT01.01-200</v>
          </cell>
          <cell r="D100" t="str">
            <v>Loans and advances</v>
          </cell>
          <cell r="E100">
            <v>12009514</v>
          </cell>
          <cell r="F100" t="str">
            <v>Corporate loans - Financial lease rec - allowance - credit risk</v>
          </cell>
          <cell r="G100" t="str">
            <v>AC=12009514</v>
          </cell>
          <cell r="H100">
            <v>-24410.916353680001</v>
          </cell>
          <cell r="I100">
            <v>-24410.916353680001</v>
          </cell>
          <cell r="J100" t="str">
            <v>FT01.01-200</v>
          </cell>
          <cell r="K100">
            <v>-24410.916353680001</v>
          </cell>
          <cell r="P100" t="str">
            <v>On balance sheet (allowance)</v>
          </cell>
          <cell r="Q100">
            <v>1</v>
          </cell>
        </row>
        <row r="101">
          <cell r="A101" t="str">
            <v>R090 - Corporate loans</v>
          </cell>
          <cell r="B101" t="str">
            <v>F01.01 C010 R200</v>
          </cell>
          <cell r="C101" t="str">
            <v>FT01.01-200</v>
          </cell>
          <cell r="D101" t="str">
            <v>Loans and advances</v>
          </cell>
          <cell r="E101">
            <v>12009515</v>
          </cell>
          <cell r="F101" t="str">
            <v>Corporate loans - Factoring - allowance - credit risk</v>
          </cell>
          <cell r="G101" t="str">
            <v>AC=12009515</v>
          </cell>
          <cell r="H101">
            <v>-15782.3955715254</v>
          </cell>
          <cell r="I101">
            <v>-15782.3955715254</v>
          </cell>
          <cell r="J101" t="str">
            <v>FT01.01-200</v>
          </cell>
          <cell r="K101">
            <v>-15782.3955715254</v>
          </cell>
          <cell r="P101" t="str">
            <v>On balance sheet (allowance)</v>
          </cell>
          <cell r="Q101">
            <v>1</v>
          </cell>
        </row>
        <row r="102">
          <cell r="A102" t="str">
            <v>R100 - Other loans and receivables-customers</v>
          </cell>
          <cell r="B102" t="str">
            <v>F01.01 C010 R200</v>
          </cell>
          <cell r="C102" t="str">
            <v>FT01.01-200</v>
          </cell>
          <cell r="D102" t="str">
            <v>Loans and advances</v>
          </cell>
          <cell r="E102">
            <v>12009520</v>
          </cell>
          <cell r="F102" t="str">
            <v>Acc prov imp - LtC- IBNI -Govern &amp; official institutions</v>
          </cell>
          <cell r="G102" t="str">
            <v>AC=12009520</v>
          </cell>
          <cell r="H102">
            <v>-1916.644</v>
          </cell>
          <cell r="I102">
            <v>-1916.644</v>
          </cell>
          <cell r="J102" t="str">
            <v>FT01.01-200</v>
          </cell>
          <cell r="K102">
            <v>-1916.644</v>
          </cell>
          <cell r="P102" t="str">
            <v>Out of scope for credit risk reconciliation</v>
          </cell>
          <cell r="Q102">
            <v>1</v>
          </cell>
        </row>
        <row r="103">
          <cell r="A103" t="str">
            <v>R070 - Residential mortgages</v>
          </cell>
          <cell r="B103" t="str">
            <v>F01.01 C010 R200</v>
          </cell>
          <cell r="C103" t="str">
            <v>FT01.01-200</v>
          </cell>
          <cell r="D103" t="str">
            <v>Loans and advances</v>
          </cell>
          <cell r="E103">
            <v>12009521</v>
          </cell>
          <cell r="F103" t="str">
            <v xml:space="preserve">Acc provision imp - LtC - Incurred but not identified - Residential mortgage </v>
          </cell>
          <cell r="G103" t="str">
            <v>AC=12009521</v>
          </cell>
          <cell r="H103">
            <v>-23032.5</v>
          </cell>
          <cell r="I103">
            <v>-23032.5</v>
          </cell>
          <cell r="J103" t="str">
            <v>FT01.01-200</v>
          </cell>
          <cell r="K103">
            <v>-23032.5</v>
          </cell>
          <cell r="P103" t="str">
            <v>Out of scope for credit risk reconciliation</v>
          </cell>
          <cell r="Q103">
            <v>1</v>
          </cell>
        </row>
        <row r="104">
          <cell r="A104" t="str">
            <v>R080 - Consumer loans</v>
          </cell>
          <cell r="B104" t="str">
            <v>F01.01 C010 R200</v>
          </cell>
          <cell r="C104" t="str">
            <v>FT01.01-200</v>
          </cell>
          <cell r="D104" t="str">
            <v>Loans and advances</v>
          </cell>
          <cell r="E104">
            <v>12009522</v>
          </cell>
          <cell r="F104" t="str">
            <v>Acc provision imp - LtC - Incurred but not identified - Consumer loans</v>
          </cell>
          <cell r="G104" t="str">
            <v>AC=12009522</v>
          </cell>
          <cell r="H104">
            <v>-19294.396000000001</v>
          </cell>
          <cell r="I104">
            <v>-19294.396000000001</v>
          </cell>
          <cell r="J104" t="str">
            <v>FT01.01-200</v>
          </cell>
          <cell r="K104">
            <v>-19294.396000000001</v>
          </cell>
          <cell r="P104" t="str">
            <v>Out of scope for credit risk reconciliation</v>
          </cell>
          <cell r="Q104">
            <v>1</v>
          </cell>
        </row>
        <row r="105">
          <cell r="A105" t="str">
            <v>R090 - Corporate loans</v>
          </cell>
          <cell r="B105" t="str">
            <v>F01.01 C010 R200</v>
          </cell>
          <cell r="C105" t="str">
            <v>FT01.01-200</v>
          </cell>
          <cell r="D105" t="str">
            <v>Loans and advances</v>
          </cell>
          <cell r="E105">
            <v>12009523</v>
          </cell>
          <cell r="F105" t="str">
            <v>Accumulated provision for impairment - Loans to customers - Incurred but not identified - Commercial loans</v>
          </cell>
          <cell r="G105" t="str">
            <v>AC=12009523</v>
          </cell>
          <cell r="H105">
            <v>-126437.138279487</v>
          </cell>
          <cell r="I105">
            <v>-126437.138279487</v>
          </cell>
          <cell r="J105" t="str">
            <v>FT01.01-200</v>
          </cell>
          <cell r="K105">
            <v>-126437.138279487</v>
          </cell>
          <cell r="P105" t="str">
            <v>Out of scope for credit risk reconciliation</v>
          </cell>
          <cell r="Q105">
            <v>1</v>
          </cell>
        </row>
        <row r="106">
          <cell r="A106" t="str">
            <v>R090 - Corporate loans</v>
          </cell>
          <cell r="B106" t="str">
            <v>F01.01 C010 R200</v>
          </cell>
          <cell r="C106" t="str">
            <v>FT01.01-200</v>
          </cell>
          <cell r="D106" t="str">
            <v>Loans and advances</v>
          </cell>
          <cell r="E106">
            <v>12009524</v>
          </cell>
          <cell r="F106" t="str">
            <v>Corporate loans - Financial lease rec - allowance - ibni</v>
          </cell>
          <cell r="G106" t="str">
            <v>AC=12009524</v>
          </cell>
          <cell r="H106">
            <v>-5136.3025804886802</v>
          </cell>
          <cell r="I106">
            <v>-5136.3025804886802</v>
          </cell>
          <cell r="J106" t="str">
            <v>FT01.01-200</v>
          </cell>
          <cell r="K106">
            <v>-5136.3025804886802</v>
          </cell>
          <cell r="P106" t="str">
            <v>Out of scope for credit risk reconciliation</v>
          </cell>
          <cell r="Q106">
            <v>1</v>
          </cell>
        </row>
        <row r="107">
          <cell r="A107" t="str">
            <v>R090 - Corporate loans</v>
          </cell>
          <cell r="B107" t="str">
            <v>F01.01 C010 R200</v>
          </cell>
          <cell r="C107" t="str">
            <v>FT01.01-200</v>
          </cell>
          <cell r="D107" t="str">
            <v>Loans and advances</v>
          </cell>
          <cell r="E107">
            <v>12009525</v>
          </cell>
          <cell r="F107" t="str">
            <v>Corporate loans - Factoring - allowance - ibni</v>
          </cell>
          <cell r="G107" t="str">
            <v>AC=12009525</v>
          </cell>
          <cell r="H107">
            <v>-3903.4320868243999</v>
          </cell>
          <cell r="I107">
            <v>-3903.4320868243999</v>
          </cell>
          <cell r="J107" t="str">
            <v>FT01.01-200</v>
          </cell>
          <cell r="K107">
            <v>-3903.4320868243999</v>
          </cell>
          <cell r="P107" t="str">
            <v>Out of scope for credit risk reconciliation</v>
          </cell>
          <cell r="Q107">
            <v>1</v>
          </cell>
        </row>
        <row r="108">
          <cell r="A108" t="str">
            <v>R100 - Other loans and receivables-customers</v>
          </cell>
          <cell r="B108" t="str">
            <v>F01.01 C010 R200</v>
          </cell>
          <cell r="C108" t="str">
            <v>FT01.01-200</v>
          </cell>
          <cell r="D108" t="str">
            <v>Loans and advances</v>
          </cell>
          <cell r="E108">
            <v>12009529</v>
          </cell>
          <cell r="F108" t="str">
            <v>Acc provision imp - LtC - Incurred but not identified  - Other</v>
          </cell>
          <cell r="G108" t="str">
            <v>AC=12009529</v>
          </cell>
          <cell r="H108">
            <v>0</v>
          </cell>
          <cell r="I108">
            <v>0</v>
          </cell>
          <cell r="J108" t="e">
            <v>#N/A</v>
          </cell>
          <cell r="K108">
            <v>0</v>
          </cell>
          <cell r="P108" t="str">
            <v>Out of scope for credit risk reconciliation</v>
          </cell>
          <cell r="Q108">
            <v>1</v>
          </cell>
        </row>
        <row r="109">
          <cell r="A109" t="str">
            <v>R120 - Property and equipment</v>
          </cell>
          <cell r="B109" t="str">
            <v>F01.01 C010 R270</v>
          </cell>
          <cell r="C109" t="str">
            <v>FT01.01-290</v>
          </cell>
          <cell r="D109" t="str">
            <v>Investment property</v>
          </cell>
          <cell r="E109">
            <v>12501010</v>
          </cell>
          <cell r="F109" t="str">
            <v>Investm property - L &amp; B - Used by third party - Cost</v>
          </cell>
          <cell r="G109" t="str">
            <v>AC=12501010</v>
          </cell>
          <cell r="H109">
            <v>642.05999999999995</v>
          </cell>
          <cell r="I109">
            <v>642.05999999999995</v>
          </cell>
          <cell r="J109" t="str">
            <v>FT01.01-290</v>
          </cell>
          <cell r="K109">
            <v>642.05999999999995</v>
          </cell>
          <cell r="P109" t="str">
            <v>Other assets</v>
          </cell>
          <cell r="Q109">
            <v>1</v>
          </cell>
        </row>
        <row r="110">
          <cell r="A110" t="str">
            <v>R120 - Property and equipment</v>
          </cell>
          <cell r="B110" t="str">
            <v>F01.01 C010 R270</v>
          </cell>
          <cell r="C110" t="str">
            <v>FT01.01-290</v>
          </cell>
          <cell r="D110" t="str">
            <v>Investment property</v>
          </cell>
          <cell r="E110">
            <v>12501020</v>
          </cell>
          <cell r="F110" t="str">
            <v>Investm property - L &amp; B - Used by third party - Depreciation</v>
          </cell>
          <cell r="G110" t="str">
            <v>AC=12501020</v>
          </cell>
          <cell r="H110">
            <v>0</v>
          </cell>
          <cell r="I110">
            <v>0</v>
          </cell>
          <cell r="J110" t="e">
            <v>#N/A</v>
          </cell>
          <cell r="K110">
            <v>0</v>
          </cell>
          <cell r="P110" t="str">
            <v>Other assets</v>
          </cell>
          <cell r="Q110">
            <v>1</v>
          </cell>
        </row>
        <row r="111">
          <cell r="A111" t="str">
            <v>R120 - Property and equipment</v>
          </cell>
          <cell r="B111" t="str">
            <v>F01.01 C010 R270</v>
          </cell>
          <cell r="C111" t="str">
            <v>FT01.01-290</v>
          </cell>
          <cell r="D111" t="str">
            <v>Investment property</v>
          </cell>
          <cell r="E111">
            <v>12501030</v>
          </cell>
          <cell r="F111" t="str">
            <v>Investm property - L &amp; B - Used by third party - Impairment</v>
          </cell>
          <cell r="G111" t="str">
            <v>AC=12501030</v>
          </cell>
          <cell r="H111">
            <v>-53.820999999999998</v>
          </cell>
          <cell r="I111">
            <v>-53.820999999999998</v>
          </cell>
          <cell r="J111" t="str">
            <v>FT01.01-290</v>
          </cell>
          <cell r="K111">
            <v>-53.820999999999998</v>
          </cell>
          <cell r="P111" t="str">
            <v>Other assets</v>
          </cell>
          <cell r="Q111">
            <v>1</v>
          </cell>
        </row>
        <row r="112">
          <cell r="A112" t="str">
            <v>R160 - Other assets</v>
          </cell>
          <cell r="B112" t="str">
            <v>F01.01 C010 R260</v>
          </cell>
          <cell r="C112" t="str">
            <v>FT01.01-260</v>
          </cell>
          <cell r="D112" t="str">
            <v>Investments in subsidaries, joint ventures and associates</v>
          </cell>
          <cell r="E112">
            <v>13001010</v>
          </cell>
          <cell r="F112" t="str">
            <v>Investments to be consolidated</v>
          </cell>
          <cell r="G112" t="str">
            <v>AC=13001010</v>
          </cell>
          <cell r="H112">
            <v>5.08406771E-3</v>
          </cell>
          <cell r="I112">
            <v>5.08406771E-3</v>
          </cell>
          <cell r="J112" t="str">
            <v>FT01.01-260</v>
          </cell>
          <cell r="K112">
            <v>5.08406771E-3</v>
          </cell>
          <cell r="P112" t="str">
            <v>Out of scope for credit risk</v>
          </cell>
          <cell r="Q112">
            <v>1</v>
          </cell>
        </row>
        <row r="113">
          <cell r="A113" t="str">
            <v>R110 - Equity accounted investments</v>
          </cell>
          <cell r="B113" t="str">
            <v>F01.01 C010 R260</v>
          </cell>
          <cell r="C113" t="str">
            <v>FT01.01-260</v>
          </cell>
          <cell r="D113" t="str">
            <v>Investments in subsidaries, joint ventures and associates</v>
          </cell>
          <cell r="E113">
            <v>13011010</v>
          </cell>
          <cell r="F113" t="str">
            <v>Investments in equity associates and joint ventures at eq method</v>
          </cell>
          <cell r="G113" t="str">
            <v>AC=13011010</v>
          </cell>
          <cell r="H113">
            <v>569124.87800000003</v>
          </cell>
          <cell r="I113">
            <v>696978.70700000005</v>
          </cell>
          <cell r="J113" t="str">
            <v>FT01.01-260</v>
          </cell>
          <cell r="K113">
            <v>696978.70700000005</v>
          </cell>
          <cell r="P113" t="str">
            <v>Equity</v>
          </cell>
          <cell r="Q113">
            <v>1</v>
          </cell>
        </row>
        <row r="114">
          <cell r="A114" t="str">
            <v>R110 - Equity accounted investments</v>
          </cell>
          <cell r="B114" t="str">
            <v>F01.01 C010 R260</v>
          </cell>
          <cell r="C114" t="str">
            <v>FT01.01-260</v>
          </cell>
          <cell r="D114" t="str">
            <v>Investments in subsidaries, joint ventures and associates</v>
          </cell>
          <cell r="E114">
            <v>13011030</v>
          </cell>
          <cell r="F114" t="str">
            <v>Investments in eq ass and JV at eq meth- Reval to unreal g/losses</v>
          </cell>
          <cell r="G114" t="str">
            <v>AC=13011030</v>
          </cell>
          <cell r="H114">
            <v>151534.041</v>
          </cell>
          <cell r="I114">
            <v>151644.64799999999</v>
          </cell>
          <cell r="J114" t="str">
            <v>FT01.01-260</v>
          </cell>
          <cell r="K114">
            <v>151644.64799999999</v>
          </cell>
          <cell r="P114" t="str">
            <v>Equity</v>
          </cell>
          <cell r="Q114">
            <v>1</v>
          </cell>
        </row>
        <row r="115">
          <cell r="A115" t="str">
            <v>R110 - Equity accounted investments</v>
          </cell>
          <cell r="B115" t="str">
            <v>F01.01 C010 R260</v>
          </cell>
          <cell r="C115" t="str">
            <v>FT01.01-260</v>
          </cell>
          <cell r="D115" t="str">
            <v>Investments in subsidaries, joint ventures and associates</v>
          </cell>
          <cell r="E115">
            <v>13011040</v>
          </cell>
          <cell r="F115" t="str">
            <v>Investm in eq ass and joint vent at eq method - impairment allowance</v>
          </cell>
          <cell r="G115" t="str">
            <v>AC=13011040</v>
          </cell>
          <cell r="H115">
            <v>-6362.7860000000001</v>
          </cell>
          <cell r="I115">
            <v>-6362.7860000000001</v>
          </cell>
          <cell r="J115" t="str">
            <v>FT01.01-260</v>
          </cell>
          <cell r="K115">
            <v>-6362.7860000000001</v>
          </cell>
          <cell r="P115" t="str">
            <v>Equity (allowance)</v>
          </cell>
          <cell r="Q115">
            <v>1</v>
          </cell>
        </row>
        <row r="116">
          <cell r="A116" t="str">
            <v>R110 - Equity accounted investments</v>
          </cell>
          <cell r="B116" t="str">
            <v>F01.01 C010 R260</v>
          </cell>
          <cell r="C116" t="str">
            <v>FT01.01-260</v>
          </cell>
          <cell r="D116" t="str">
            <v>Investments in subsidaries, joint ventures and associates</v>
          </cell>
          <cell r="E116">
            <v>13012010</v>
          </cell>
          <cell r="F116" t="str">
            <v>Pos goodwill on investm in equity ass &amp; joint ventures - Cost</v>
          </cell>
          <cell r="G116" t="str">
            <v>AC=13012010</v>
          </cell>
          <cell r="H116">
            <v>1523</v>
          </cell>
          <cell r="I116">
            <v>3592.2240000000002</v>
          </cell>
          <cell r="J116" t="str">
            <v>FT01.01-260</v>
          </cell>
          <cell r="O116">
            <v>3592.2240000000002</v>
          </cell>
          <cell r="P116" t="str">
            <v>Capital deduction</v>
          </cell>
          <cell r="Q116">
            <v>1</v>
          </cell>
        </row>
        <row r="117">
          <cell r="A117" t="str">
            <v>R110 - Equity accounted investments</v>
          </cell>
          <cell r="B117" t="str">
            <v>F01.01 C010 R260</v>
          </cell>
          <cell r="C117" t="str">
            <v>FT01.01-260</v>
          </cell>
          <cell r="D117" t="str">
            <v>Investments in subsidaries, joint ventures and associates</v>
          </cell>
          <cell r="E117">
            <v>13012030</v>
          </cell>
          <cell r="F117" t="str">
            <v>Pos goodwill on equity ass &amp; joint vent - impairment allowance</v>
          </cell>
          <cell r="G117" t="str">
            <v>AC=13012030</v>
          </cell>
          <cell r="H117">
            <v>-1523</v>
          </cell>
          <cell r="I117">
            <v>-3592.2240000000002</v>
          </cell>
          <cell r="J117" t="str">
            <v>FT01.01-260</v>
          </cell>
          <cell r="O117">
            <v>-3592.2240000000002</v>
          </cell>
          <cell r="P117" t="str">
            <v>Capital deduction</v>
          </cell>
          <cell r="Q117">
            <v>1</v>
          </cell>
        </row>
        <row r="118">
          <cell r="A118" t="str">
            <v>R160 - Other assets</v>
          </cell>
          <cell r="B118" t="str">
            <v>F01.01 C010 R360</v>
          </cell>
          <cell r="C118" t="str">
            <v>FT01.01-360</v>
          </cell>
          <cell r="D118" t="str">
            <v>Other assets</v>
          </cell>
          <cell r="E118">
            <v>13099910</v>
          </cell>
          <cell r="F118" t="str">
            <v>C-Elimination of participations and equity of conso companies</v>
          </cell>
          <cell r="G118" t="str">
            <v>AC=13099910</v>
          </cell>
          <cell r="H118">
            <v>-20792379.3029042</v>
          </cell>
          <cell r="I118">
            <v>-20792379.3029042</v>
          </cell>
          <cell r="J118" t="str">
            <v>FT01.01-360</v>
          </cell>
          <cell r="K118">
            <v>-20792379.3029042</v>
          </cell>
          <cell r="P118" t="str">
            <v>Out of scope for credit risk</v>
          </cell>
          <cell r="Q118">
            <v>1</v>
          </cell>
        </row>
        <row r="119">
          <cell r="A119" t="str">
            <v>R160 - Other assets</v>
          </cell>
          <cell r="B119" t="str">
            <v>F01.01 C010 R360</v>
          </cell>
          <cell r="C119" t="str">
            <v>FT01.01-360</v>
          </cell>
          <cell r="D119" t="str">
            <v>Other assets</v>
          </cell>
          <cell r="E119">
            <v>13099920</v>
          </cell>
          <cell r="F119" t="str">
            <v>C-Elimination of particip and equity of cons comp (shareholder)</v>
          </cell>
          <cell r="G119" t="str">
            <v>AC=13099920</v>
          </cell>
          <cell r="H119">
            <v>20792379.3029042</v>
          </cell>
          <cell r="I119">
            <v>20792379.3029042</v>
          </cell>
          <cell r="J119" t="str">
            <v>FT01.01-360</v>
          </cell>
          <cell r="K119">
            <v>20792379.3029042</v>
          </cell>
          <cell r="P119" t="str">
            <v>Out of scope for credit risk</v>
          </cell>
          <cell r="Q119">
            <v>1</v>
          </cell>
        </row>
        <row r="120">
          <cell r="A120" t="str">
            <v>R160 - Other assets</v>
          </cell>
          <cell r="B120" t="str">
            <v>F01.01 C010 R360</v>
          </cell>
          <cell r="C120" t="str">
            <v>FT01.01-360</v>
          </cell>
          <cell r="D120" t="str">
            <v>Other assets</v>
          </cell>
          <cell r="E120">
            <v>13511040</v>
          </cell>
          <cell r="F120" t="str">
            <v>VAT and other tax receivables</v>
          </cell>
          <cell r="G120" t="str">
            <v>AC=13511040</v>
          </cell>
          <cell r="H120">
            <v>27615.3174337772</v>
          </cell>
          <cell r="I120">
            <v>27587.260433777199</v>
          </cell>
          <cell r="J120" t="str">
            <v>FT01.01-360</v>
          </cell>
          <cell r="K120">
            <v>27587.260433777199</v>
          </cell>
          <cell r="P120" t="str">
            <v>Other assets</v>
          </cell>
          <cell r="Q120">
            <v>1</v>
          </cell>
        </row>
        <row r="121">
          <cell r="A121" t="str">
            <v>R160 - Other assets</v>
          </cell>
          <cell r="B121" t="str">
            <v>F01.01 C010 R200</v>
          </cell>
          <cell r="C121" t="str">
            <v>FT01.01-200</v>
          </cell>
          <cell r="D121" t="str">
            <v>Loans and advances</v>
          </cell>
          <cell r="E121">
            <v>13512010</v>
          </cell>
          <cell r="F121" t="str">
            <v>Fees and commissions receivable</v>
          </cell>
          <cell r="G121" t="str">
            <v>AC=13512010</v>
          </cell>
          <cell r="H121">
            <v>9280.8320362842896</v>
          </cell>
          <cell r="I121">
            <v>9317.9960362842903</v>
          </cell>
          <cell r="J121" t="str">
            <v>FT01.01-200</v>
          </cell>
          <cell r="K121">
            <v>9317.9960362842903</v>
          </cell>
          <cell r="P121" t="str">
            <v>Other assets</v>
          </cell>
          <cell r="Q121">
            <v>1</v>
          </cell>
        </row>
        <row r="122">
          <cell r="A122" t="str">
            <v>R050 - Securities financing</v>
          </cell>
          <cell r="B122" t="str">
            <v>F01.01 C010 R200</v>
          </cell>
          <cell r="C122" t="str">
            <v>FT01.01-200</v>
          </cell>
          <cell r="D122" t="str">
            <v>Loans and advances</v>
          </cell>
          <cell r="E122">
            <v>13517010</v>
          </cell>
          <cell r="F122" t="str">
            <v>Receivables relating to securities transactions - crdt.instit - DVP</v>
          </cell>
          <cell r="G122" t="str">
            <v>AC=13517010</v>
          </cell>
          <cell r="H122">
            <v>158816.83068285999</v>
          </cell>
          <cell r="I122">
            <v>158816.83068285999</v>
          </cell>
          <cell r="J122" t="str">
            <v>FT01.01-200</v>
          </cell>
          <cell r="K122">
            <v>158816.83068285999</v>
          </cell>
          <cell r="P122" t="str">
            <v>Settlement Risk</v>
          </cell>
          <cell r="Q122">
            <v>1</v>
          </cell>
        </row>
        <row r="123">
          <cell r="A123" t="str">
            <v>R050 - Securities financing</v>
          </cell>
          <cell r="B123" t="str">
            <v>F01.01 C010 R200</v>
          </cell>
          <cell r="C123" t="str">
            <v>FT01.01-200</v>
          </cell>
          <cell r="D123" t="str">
            <v>Loans and advances</v>
          </cell>
          <cell r="E123">
            <v>13517011</v>
          </cell>
          <cell r="F123" t="str">
            <v>Receivables relating to securities transactions - crdt.instit - FD</v>
          </cell>
          <cell r="G123" t="str">
            <v>AC=13517011</v>
          </cell>
          <cell r="H123">
            <v>69.853999999999999</v>
          </cell>
          <cell r="I123">
            <v>69.853999999999999</v>
          </cell>
          <cell r="J123" t="str">
            <v>FT01.01-200</v>
          </cell>
          <cell r="K123">
            <v>69.853999999999999</v>
          </cell>
          <cell r="P123" t="str">
            <v>Other assets</v>
          </cell>
          <cell r="Q123">
            <v>1</v>
          </cell>
        </row>
        <row r="124">
          <cell r="A124" t="str">
            <v>R050 - Securities financing</v>
          </cell>
          <cell r="B124" t="str">
            <v>F01.01 C010 R200</v>
          </cell>
          <cell r="C124" t="str">
            <v>FT01.01-200</v>
          </cell>
          <cell r="D124" t="str">
            <v>Loans and advances</v>
          </cell>
          <cell r="E124">
            <v>13517015</v>
          </cell>
          <cell r="F124" t="str">
            <v>Security financing - rec rel to sec trans - customers - DvP</v>
          </cell>
          <cell r="G124" t="str">
            <v>AC=13517015</v>
          </cell>
          <cell r="H124">
            <v>800555.95968056505</v>
          </cell>
          <cell r="I124">
            <v>800555.95968056505</v>
          </cell>
          <cell r="J124" t="str">
            <v>FT01.01-200</v>
          </cell>
          <cell r="K124">
            <v>800555.95968056505</v>
          </cell>
          <cell r="P124" t="str">
            <v>Settlement Risk</v>
          </cell>
          <cell r="Q124">
            <v>1</v>
          </cell>
        </row>
        <row r="125">
          <cell r="A125" t="str">
            <v>R160 - Other assets</v>
          </cell>
          <cell r="B125" t="str">
            <v>F01.01 C010 R200</v>
          </cell>
          <cell r="C125" t="str">
            <v>FT01.01-200</v>
          </cell>
          <cell r="D125" t="str">
            <v>Loans and advances</v>
          </cell>
          <cell r="E125">
            <v>13518010</v>
          </cell>
          <cell r="F125" t="str">
            <v>Receivables from factoring</v>
          </cell>
          <cell r="G125" t="str">
            <v>AC=13518010</v>
          </cell>
          <cell r="H125">
            <v>1047398.7157191499</v>
          </cell>
          <cell r="I125">
            <v>1047398.7157191499</v>
          </cell>
          <cell r="J125" t="str">
            <v>FT01.01-200</v>
          </cell>
          <cell r="K125">
            <v>1047398.7157191499</v>
          </cell>
          <cell r="P125" t="str">
            <v xml:space="preserve">On balance sheet </v>
          </cell>
          <cell r="Q125">
            <v>1</v>
          </cell>
        </row>
        <row r="126">
          <cell r="A126" t="str">
            <v>R160 - Other assets</v>
          </cell>
          <cell r="B126" t="str">
            <v>F01.01 C010 R200</v>
          </cell>
          <cell r="C126" t="str">
            <v>FT01.01-200</v>
          </cell>
          <cell r="D126" t="str">
            <v>Loans and advances</v>
          </cell>
          <cell r="E126">
            <v>13519010</v>
          </cell>
          <cell r="F126" t="str">
            <v>Impairment allowance - Trade receiv - Credit Risk</v>
          </cell>
          <cell r="G126" t="str">
            <v>AC=13519010</v>
          </cell>
          <cell r="H126">
            <v>-3369.9242523851999</v>
          </cell>
          <cell r="I126">
            <v>-3369.9242523851999</v>
          </cell>
          <cell r="J126" t="str">
            <v>FT01.01-200</v>
          </cell>
          <cell r="K126">
            <v>-3369.9242523851999</v>
          </cell>
          <cell r="P126" t="str">
            <v>On balance sheet (allowance)</v>
          </cell>
          <cell r="Q126">
            <v>1</v>
          </cell>
        </row>
        <row r="127">
          <cell r="A127" t="str">
            <v>R160 - Other assets</v>
          </cell>
          <cell r="B127" t="str">
            <v>F01.01 C010 R200</v>
          </cell>
          <cell r="C127" t="str">
            <v>FT01.01-200</v>
          </cell>
          <cell r="D127" t="str">
            <v>Loans and advances</v>
          </cell>
          <cell r="E127">
            <v>13582010</v>
          </cell>
          <cell r="F127" t="str">
            <v>Other receivables</v>
          </cell>
          <cell r="G127" t="str">
            <v>AC=13582010</v>
          </cell>
          <cell r="H127">
            <v>813972.70379811595</v>
          </cell>
          <cell r="I127">
            <v>812457.77979811595</v>
          </cell>
          <cell r="J127" t="str">
            <v>FT01.01-200</v>
          </cell>
          <cell r="K127">
            <v>812457.77979811595</v>
          </cell>
          <cell r="P127" t="str">
            <v xml:space="preserve">On balance sheet </v>
          </cell>
          <cell r="Q127">
            <v>1</v>
          </cell>
        </row>
        <row r="128">
          <cell r="A128" t="str">
            <v>R160 - Other assets</v>
          </cell>
          <cell r="B128" t="str">
            <v>F01.01 C010 R200</v>
          </cell>
          <cell r="C128" t="str">
            <v>FT01.01-200</v>
          </cell>
          <cell r="D128" t="str">
            <v>Loans and advances</v>
          </cell>
          <cell r="E128">
            <v>13589010</v>
          </cell>
          <cell r="F128" t="str">
            <v>Impairment allowance - Other receiv - Credit Risk</v>
          </cell>
          <cell r="G128" t="str">
            <v>AC=13589010</v>
          </cell>
          <cell r="H128">
            <v>-21.945</v>
          </cell>
          <cell r="I128">
            <v>-21.945</v>
          </cell>
          <cell r="J128" t="str">
            <v>FT01.01-200</v>
          </cell>
          <cell r="K128">
            <v>-21.945</v>
          </cell>
          <cell r="P128" t="str">
            <v>On balance sheet (allowance)</v>
          </cell>
          <cell r="Q128">
            <v>1</v>
          </cell>
        </row>
        <row r="129">
          <cell r="A129" t="str">
            <v>R120 - Property and equipment</v>
          </cell>
          <cell r="B129" t="str">
            <v>F01.01 C010 R270</v>
          </cell>
          <cell r="C129" t="str">
            <v>FT01.01-280</v>
          </cell>
          <cell r="D129" t="str">
            <v>Property, Plant and Equipment</v>
          </cell>
          <cell r="E129">
            <v>14001010</v>
          </cell>
          <cell r="F129" t="str">
            <v>Land held for own use - Cost</v>
          </cell>
          <cell r="G129" t="str">
            <v>AC=14001010</v>
          </cell>
          <cell r="H129">
            <v>143835.897</v>
          </cell>
          <cell r="I129">
            <v>143835.897</v>
          </cell>
          <cell r="J129" t="str">
            <v>FT01.01-280</v>
          </cell>
          <cell r="K129">
            <v>143835.897</v>
          </cell>
          <cell r="P129" t="str">
            <v>Other assets</v>
          </cell>
          <cell r="Q129">
            <v>1</v>
          </cell>
        </row>
        <row r="130">
          <cell r="A130" t="str">
            <v>R120 - Property and equipment</v>
          </cell>
          <cell r="B130" t="str">
            <v>F01.01 C010 R270</v>
          </cell>
          <cell r="C130" t="str">
            <v>FT01.01-280</v>
          </cell>
          <cell r="D130" t="str">
            <v>Property, Plant and Equipment</v>
          </cell>
          <cell r="E130">
            <v>14001020</v>
          </cell>
          <cell r="F130" t="str">
            <v>Land held for own use - impairment allowance</v>
          </cell>
          <cell r="G130" t="str">
            <v>AC=14001020</v>
          </cell>
          <cell r="H130">
            <v>-70.8</v>
          </cell>
          <cell r="I130">
            <v>-70.8</v>
          </cell>
          <cell r="J130" t="str">
            <v>FT01.01-280</v>
          </cell>
          <cell r="K130">
            <v>-70.8</v>
          </cell>
          <cell r="P130" t="str">
            <v>Other assets</v>
          </cell>
          <cell r="Q130">
            <v>1</v>
          </cell>
        </row>
        <row r="131">
          <cell r="A131" t="str">
            <v>R120 - Property and equipment</v>
          </cell>
          <cell r="B131" t="str">
            <v>F01.01 C010 R270</v>
          </cell>
          <cell r="C131" t="str">
            <v>FT01.01-280</v>
          </cell>
          <cell r="D131" t="str">
            <v>Property, Plant and Equipment</v>
          </cell>
          <cell r="E131">
            <v>14011010</v>
          </cell>
          <cell r="F131" t="str">
            <v>Buildings held for own use - Cost</v>
          </cell>
          <cell r="G131" t="str">
            <v>AC=14011010</v>
          </cell>
          <cell r="H131">
            <v>1415214.2709999999</v>
          </cell>
          <cell r="I131">
            <v>1415214.2709999999</v>
          </cell>
          <cell r="J131" t="str">
            <v>FT01.01-280</v>
          </cell>
          <cell r="K131">
            <v>1415214.2709999999</v>
          </cell>
          <cell r="P131" t="str">
            <v>Other assets</v>
          </cell>
          <cell r="Q131">
            <v>1</v>
          </cell>
        </row>
        <row r="132">
          <cell r="A132" t="str">
            <v>R120 - Property and equipment</v>
          </cell>
          <cell r="B132" t="str">
            <v>F01.01 C010 R270</v>
          </cell>
          <cell r="C132" t="str">
            <v>FT01.01-280</v>
          </cell>
          <cell r="D132" t="str">
            <v>Property, Plant and Equipment</v>
          </cell>
          <cell r="E132">
            <v>14011020</v>
          </cell>
          <cell r="F132" t="str">
            <v>Buildings held for own use - Accumulated depreciation</v>
          </cell>
          <cell r="G132" t="str">
            <v>AC=14011020</v>
          </cell>
          <cell r="H132">
            <v>-900312.75</v>
          </cell>
          <cell r="I132">
            <v>-900312.75</v>
          </cell>
          <cell r="J132" t="str">
            <v>FT01.01-280</v>
          </cell>
          <cell r="K132">
            <v>-900312.75</v>
          </cell>
          <cell r="P132" t="str">
            <v>Other assets</v>
          </cell>
          <cell r="Q132">
            <v>1</v>
          </cell>
        </row>
        <row r="133">
          <cell r="A133" t="str">
            <v>R120 - Property and equipment</v>
          </cell>
          <cell r="B133" t="str">
            <v>F01.01 C010 R270</v>
          </cell>
          <cell r="C133" t="str">
            <v>FT01.01-280</v>
          </cell>
          <cell r="D133" t="str">
            <v>Property, Plant and Equipment</v>
          </cell>
          <cell r="E133">
            <v>14011030</v>
          </cell>
          <cell r="F133" t="str">
            <v>Buildings held for own use - impairment allowance</v>
          </cell>
          <cell r="G133" t="str">
            <v>AC=14011030</v>
          </cell>
          <cell r="H133">
            <v>-10998.423000000001</v>
          </cell>
          <cell r="I133">
            <v>-10998.423000000001</v>
          </cell>
          <cell r="J133" t="str">
            <v>FT01.01-280</v>
          </cell>
          <cell r="K133">
            <v>-10998.423000000001</v>
          </cell>
          <cell r="P133" t="str">
            <v>Other assets</v>
          </cell>
          <cell r="Q133">
            <v>1</v>
          </cell>
        </row>
        <row r="134">
          <cell r="A134" t="str">
            <v>R120 - Property and equipment</v>
          </cell>
          <cell r="B134" t="str">
            <v>F01.01 C010 R270</v>
          </cell>
          <cell r="C134" t="str">
            <v>FT01.01-280</v>
          </cell>
          <cell r="D134" t="str">
            <v>Property, Plant and Equipment</v>
          </cell>
          <cell r="E134">
            <v>14021010</v>
          </cell>
          <cell r="F134" t="str">
            <v>Leasehold improvements - Cost</v>
          </cell>
          <cell r="G134" t="str">
            <v>AC=14021010</v>
          </cell>
          <cell r="H134">
            <v>241967.23449846302</v>
          </cell>
          <cell r="I134">
            <v>241967.23449846302</v>
          </cell>
          <cell r="J134" t="str">
            <v>FT01.01-280</v>
          </cell>
          <cell r="K134">
            <v>241967.23449846302</v>
          </cell>
          <cell r="P134" t="str">
            <v>Other assets</v>
          </cell>
          <cell r="Q134">
            <v>1</v>
          </cell>
        </row>
        <row r="135">
          <cell r="A135" t="str">
            <v>R120 - Property and equipment</v>
          </cell>
          <cell r="B135" t="str">
            <v>F01.01 C010 R270</v>
          </cell>
          <cell r="C135" t="str">
            <v>FT01.01-280</v>
          </cell>
          <cell r="D135" t="str">
            <v>Property, Plant and Equipment</v>
          </cell>
          <cell r="E135">
            <v>14021020</v>
          </cell>
          <cell r="F135" t="str">
            <v>Leasehold improvements - Accumulated depreciation</v>
          </cell>
          <cell r="G135" t="str">
            <v>AC=14021020</v>
          </cell>
          <cell r="H135">
            <v>-192008.24823748801</v>
          </cell>
          <cell r="I135">
            <v>-192008.24823748801</v>
          </cell>
          <cell r="J135" t="str">
            <v>FT01.01-280</v>
          </cell>
          <cell r="K135">
            <v>-192008.24823748801</v>
          </cell>
          <cell r="P135" t="str">
            <v>Other assets</v>
          </cell>
          <cell r="Q135">
            <v>1</v>
          </cell>
        </row>
        <row r="136">
          <cell r="A136" t="str">
            <v>R120 - Property and equipment</v>
          </cell>
          <cell r="B136" t="str">
            <v>F01.01 C010 R270</v>
          </cell>
          <cell r="C136" t="str">
            <v>FT01.01-280</v>
          </cell>
          <cell r="D136" t="str">
            <v>Property, Plant and Equipment</v>
          </cell>
          <cell r="E136">
            <v>14031010</v>
          </cell>
          <cell r="F136" t="str">
            <v>Equipment &amp; motor vehicles - Cost</v>
          </cell>
          <cell r="G136" t="str">
            <v>AC=14031010</v>
          </cell>
          <cell r="H136">
            <v>216859.86326009801</v>
          </cell>
          <cell r="I136">
            <v>214128.47926009801</v>
          </cell>
          <cell r="J136" t="str">
            <v>FT01.01-280</v>
          </cell>
          <cell r="K136">
            <v>214128.47926009801</v>
          </cell>
          <cell r="P136" t="str">
            <v>Other assets</v>
          </cell>
          <cell r="Q136">
            <v>1</v>
          </cell>
        </row>
        <row r="137">
          <cell r="A137" t="str">
            <v>R120 - Property and equipment</v>
          </cell>
          <cell r="B137" t="str">
            <v>F01.01 C010 R270</v>
          </cell>
          <cell r="C137" t="str">
            <v>FT01.01-280</v>
          </cell>
          <cell r="D137" t="str">
            <v>Property, Plant and Equipment</v>
          </cell>
          <cell r="E137">
            <v>14031020</v>
          </cell>
          <cell r="F137" t="str">
            <v>Equipment &amp; motor vehicles - Accumulated depreciation</v>
          </cell>
          <cell r="G137" t="str">
            <v>AC=14031020</v>
          </cell>
          <cell r="H137">
            <v>-120357.20149231001</v>
          </cell>
          <cell r="I137">
            <v>-118384.56849231001</v>
          </cell>
          <cell r="J137" t="str">
            <v>FT01.01-280</v>
          </cell>
          <cell r="K137">
            <v>-118384.56849231001</v>
          </cell>
          <cell r="P137" t="str">
            <v>Other assets</v>
          </cell>
          <cell r="Q137">
            <v>1</v>
          </cell>
        </row>
        <row r="138">
          <cell r="A138" t="str">
            <v>R120 - Property and equipment</v>
          </cell>
          <cell r="B138" t="str">
            <v>F01.01 C010 R270</v>
          </cell>
          <cell r="C138" t="str">
            <v>FT01.01-280</v>
          </cell>
          <cell r="D138" t="str">
            <v>Property, Plant and Equipment</v>
          </cell>
          <cell r="E138">
            <v>14031030</v>
          </cell>
          <cell r="F138" t="str">
            <v>Equipment &amp; motor vehicles - impairment allowance</v>
          </cell>
          <cell r="G138" t="str">
            <v>AC=14031030</v>
          </cell>
          <cell r="H138">
            <v>0</v>
          </cell>
          <cell r="I138">
            <v>0</v>
          </cell>
          <cell r="J138" t="str">
            <v>FT01.01-280</v>
          </cell>
          <cell r="K138">
            <v>0</v>
          </cell>
          <cell r="P138" t="str">
            <v>Other assets</v>
          </cell>
          <cell r="Q138">
            <v>1</v>
          </cell>
        </row>
        <row r="139">
          <cell r="A139" t="str">
            <v>R120 - Property and equipment</v>
          </cell>
          <cell r="B139" t="str">
            <v>F01.01 C010 R270</v>
          </cell>
          <cell r="C139" t="str">
            <v>FT01.01-280</v>
          </cell>
          <cell r="D139" t="str">
            <v>Property, Plant and Equipment</v>
          </cell>
          <cell r="E139">
            <v>14041010</v>
          </cell>
          <cell r="F139" t="str">
            <v>IT equipment - Cost</v>
          </cell>
          <cell r="G139" t="str">
            <v>AC=14041010</v>
          </cell>
          <cell r="H139">
            <v>688258.89417295391</v>
          </cell>
          <cell r="I139">
            <v>687139.70617295394</v>
          </cell>
          <cell r="J139" t="str">
            <v>FT01.01-280</v>
          </cell>
          <cell r="K139">
            <v>687139.70617295394</v>
          </cell>
          <cell r="P139" t="str">
            <v>Other assets</v>
          </cell>
          <cell r="Q139">
            <v>1</v>
          </cell>
        </row>
        <row r="140">
          <cell r="A140" t="str">
            <v>R120 - Property and equipment</v>
          </cell>
          <cell r="B140" t="str">
            <v>F01.01 C010 R270</v>
          </cell>
          <cell r="C140" t="str">
            <v>FT01.01-280</v>
          </cell>
          <cell r="D140" t="str">
            <v>Property, Plant and Equipment</v>
          </cell>
          <cell r="E140">
            <v>14041020</v>
          </cell>
          <cell r="F140" t="str">
            <v>IT equipment - Accumulated depreciation</v>
          </cell>
          <cell r="G140" t="str">
            <v>AC=14041020</v>
          </cell>
          <cell r="H140">
            <v>-613161.42300674401</v>
          </cell>
          <cell r="I140">
            <v>-612240.18900674407</v>
          </cell>
          <cell r="J140" t="str">
            <v>FT01.01-280</v>
          </cell>
          <cell r="K140">
            <v>-612240.18900674407</v>
          </cell>
          <cell r="P140" t="str">
            <v>Other assets</v>
          </cell>
          <cell r="Q140">
            <v>1</v>
          </cell>
        </row>
        <row r="141">
          <cell r="A141" t="str">
            <v>R120 - Property and equipment</v>
          </cell>
          <cell r="B141" t="str">
            <v>F01.01 C010 R270</v>
          </cell>
          <cell r="C141" t="str">
            <v>FT01.01-280</v>
          </cell>
          <cell r="D141" t="str">
            <v>Property, Plant and Equipment</v>
          </cell>
          <cell r="E141">
            <v>14041030</v>
          </cell>
          <cell r="F141" t="str">
            <v>IT equipment - impairment allowance</v>
          </cell>
          <cell r="G141" t="str">
            <v>AC=14041030</v>
          </cell>
          <cell r="H141">
            <v>0</v>
          </cell>
          <cell r="I141">
            <v>0</v>
          </cell>
          <cell r="J141" t="str">
            <v>FT01.01-280</v>
          </cell>
          <cell r="K141">
            <v>0</v>
          </cell>
          <cell r="P141" t="str">
            <v>Other assets</v>
          </cell>
          <cell r="Q141">
            <v>1</v>
          </cell>
        </row>
        <row r="142">
          <cell r="A142" t="str">
            <v>R120 - Property and equipment</v>
          </cell>
          <cell r="B142" t="str">
            <v>F01.01 C010 R270</v>
          </cell>
          <cell r="C142" t="str">
            <v>FT01.01-280</v>
          </cell>
          <cell r="D142" t="str">
            <v>Property, Plant and Equipment</v>
          </cell>
          <cell r="E142">
            <v>14111010</v>
          </cell>
          <cell r="F142" t="str">
            <v>Property and equipment - Operating lessor - Cost</v>
          </cell>
          <cell r="G142" t="str">
            <v>AC=14111010</v>
          </cell>
          <cell r="H142">
            <v>843965.35841876897</v>
          </cell>
          <cell r="I142">
            <v>843965.35841876897</v>
          </cell>
          <cell r="J142" t="str">
            <v>FT01.01-280</v>
          </cell>
          <cell r="K142">
            <v>843965.35841876897</v>
          </cell>
          <cell r="P142" t="str">
            <v xml:space="preserve">On balance sheet </v>
          </cell>
          <cell r="Q142">
            <v>1</v>
          </cell>
        </row>
        <row r="143">
          <cell r="A143" t="str">
            <v>R120 - Property and equipment</v>
          </cell>
          <cell r="B143" t="str">
            <v>F01.01 C010 R270</v>
          </cell>
          <cell r="C143" t="str">
            <v>FT01.01-280</v>
          </cell>
          <cell r="D143" t="str">
            <v>Property, Plant and Equipment</v>
          </cell>
          <cell r="E143">
            <v>14111020</v>
          </cell>
          <cell r="F143" t="str">
            <v>Property and equipment - Operating lessor - Accum deprec</v>
          </cell>
          <cell r="G143" t="str">
            <v>AC=14111020</v>
          </cell>
          <cell r="H143">
            <v>-254429.68618773698</v>
          </cell>
          <cell r="I143">
            <v>-254429.68618773698</v>
          </cell>
          <cell r="J143" t="str">
            <v>FT01.01-280</v>
          </cell>
          <cell r="K143">
            <v>-254429.68618773698</v>
          </cell>
          <cell r="P143" t="str">
            <v xml:space="preserve">On balance sheet </v>
          </cell>
          <cell r="Q143">
            <v>1</v>
          </cell>
        </row>
        <row r="144">
          <cell r="A144" t="str">
            <v>R120 - Property and equipment</v>
          </cell>
          <cell r="B144" t="str">
            <v>F01.01 C010 R270</v>
          </cell>
          <cell r="C144" t="str">
            <v>FT01.01-280</v>
          </cell>
          <cell r="D144" t="str">
            <v>Property, Plant and Equipment</v>
          </cell>
          <cell r="E144">
            <v>14111030</v>
          </cell>
          <cell r="F144" t="str">
            <v>Property and equipment - Operating lessor - impairment allowance</v>
          </cell>
          <cell r="G144" t="str">
            <v>AC=14111030</v>
          </cell>
          <cell r="H144">
            <v>0</v>
          </cell>
          <cell r="I144">
            <v>0</v>
          </cell>
          <cell r="J144" t="str">
            <v>FT01.01-280</v>
          </cell>
          <cell r="K144">
            <v>0</v>
          </cell>
          <cell r="P144" t="str">
            <v>On balance sheet (allowance)</v>
          </cell>
          <cell r="Q144">
            <v>1</v>
          </cell>
        </row>
        <row r="145">
          <cell r="A145" t="str">
            <v>R130 - Goodwill and other intangible assets</v>
          </cell>
          <cell r="B145" t="str">
            <v>F01.01 C010 R300</v>
          </cell>
          <cell r="C145" t="str">
            <v>FT01.01-310</v>
          </cell>
          <cell r="D145" t="str">
            <v>Goodwill</v>
          </cell>
          <cell r="E145">
            <v>14501010</v>
          </cell>
          <cell r="F145" t="str">
            <v>Positive goodwill on subsidiaries  - Cost</v>
          </cell>
          <cell r="G145" t="str">
            <v>AC=14501010</v>
          </cell>
          <cell r="H145">
            <v>183079.397330529</v>
          </cell>
          <cell r="I145">
            <v>181010.17333052901</v>
          </cell>
          <cell r="J145" t="str">
            <v>FT01.01-310</v>
          </cell>
          <cell r="O145">
            <v>181010.17333052901</v>
          </cell>
          <cell r="P145" t="str">
            <v>Capital deduction</v>
          </cell>
          <cell r="Q145">
            <v>1</v>
          </cell>
        </row>
        <row r="146">
          <cell r="A146" t="str">
            <v>R130 - Goodwill and other intangible assets</v>
          </cell>
          <cell r="B146" t="str">
            <v>F01.01 C010 R300</v>
          </cell>
          <cell r="C146" t="str">
            <v>FT01.01-310</v>
          </cell>
          <cell r="D146" t="str">
            <v>Goodwill</v>
          </cell>
          <cell r="E146">
            <v>14501030</v>
          </cell>
          <cell r="F146" t="str">
            <v>Positive goodwill on subsidiaries  - impairment allowance</v>
          </cell>
          <cell r="G146" t="str">
            <v>AC=14501030</v>
          </cell>
          <cell r="H146">
            <v>-78989.394638968399</v>
          </cell>
          <cell r="I146">
            <v>-76920.170638968397</v>
          </cell>
          <cell r="J146" t="str">
            <v>FT01.01-310</v>
          </cell>
          <cell r="O146">
            <v>-76920.170638968397</v>
          </cell>
          <cell r="P146" t="str">
            <v>Capital deduction</v>
          </cell>
          <cell r="Q146">
            <v>1</v>
          </cell>
        </row>
        <row r="147">
          <cell r="A147" t="str">
            <v>R130 - Goodwill and other intangible assets</v>
          </cell>
          <cell r="B147" t="str">
            <v>F01.01 C010 R300</v>
          </cell>
          <cell r="C147" t="str">
            <v>FT01.01-320</v>
          </cell>
          <cell r="D147" t="str">
            <v>Other Intangible assets</v>
          </cell>
          <cell r="E147">
            <v>14511010</v>
          </cell>
          <cell r="F147" t="str">
            <v>Other intangible assets - Purchased Software - Cost</v>
          </cell>
          <cell r="G147" t="str">
            <v>AC=14511010</v>
          </cell>
          <cell r="H147">
            <v>763933.14996312</v>
          </cell>
          <cell r="I147">
            <v>760702.55996312003</v>
          </cell>
          <cell r="J147" t="str">
            <v>FT01.01-320</v>
          </cell>
          <cell r="O147">
            <v>760702.55996312003</v>
          </cell>
          <cell r="P147" t="str">
            <v>Capital deduction</v>
          </cell>
          <cell r="Q147">
            <v>1</v>
          </cell>
        </row>
        <row r="148">
          <cell r="A148" t="str">
            <v>R130 - Goodwill and other intangible assets</v>
          </cell>
          <cell r="B148" t="str">
            <v>F01.01 C010 R300</v>
          </cell>
          <cell r="C148" t="str">
            <v>FT01.01-320</v>
          </cell>
          <cell r="D148" t="str">
            <v>Other Intangible assets</v>
          </cell>
          <cell r="E148">
            <v>14511020</v>
          </cell>
          <cell r="F148" t="str">
            <v>Other intangible assets - Purchased Software - Accum amort</v>
          </cell>
          <cell r="G148" t="str">
            <v>AC=14511020</v>
          </cell>
          <cell r="H148">
            <v>-714576.46967163298</v>
          </cell>
          <cell r="I148">
            <v>-712505.793671633</v>
          </cell>
          <cell r="J148" t="str">
            <v>FT01.01-320</v>
          </cell>
          <cell r="O148">
            <v>-712505.793671633</v>
          </cell>
          <cell r="P148" t="str">
            <v>Capital deduction</v>
          </cell>
          <cell r="Q148">
            <v>1</v>
          </cell>
        </row>
        <row r="149">
          <cell r="A149" t="str">
            <v>R130 - Goodwill and other intangible assets</v>
          </cell>
          <cell r="B149" t="str">
            <v>F01.01 C010 R300</v>
          </cell>
          <cell r="C149" t="str">
            <v>FT01.01-320</v>
          </cell>
          <cell r="D149" t="str">
            <v>Other Intangible assets</v>
          </cell>
          <cell r="E149">
            <v>14511030</v>
          </cell>
          <cell r="F149" t="str">
            <v>Other intangible assets - Purchased Software - impairment allowance</v>
          </cell>
          <cell r="G149" t="str">
            <v>AC=14511030</v>
          </cell>
          <cell r="H149">
            <v>-10919.589</v>
          </cell>
          <cell r="I149">
            <v>-10919.589</v>
          </cell>
          <cell r="J149" t="str">
            <v>FT01.01-320</v>
          </cell>
          <cell r="O149">
            <v>-10919.589</v>
          </cell>
          <cell r="P149" t="str">
            <v>Capital deduction</v>
          </cell>
          <cell r="Q149">
            <v>1</v>
          </cell>
        </row>
        <row r="150">
          <cell r="A150" t="str">
            <v>R130 - Goodwill and other intangible assets</v>
          </cell>
          <cell r="B150" t="str">
            <v>F01.01 C010 R300</v>
          </cell>
          <cell r="C150" t="str">
            <v>FT01.01-320</v>
          </cell>
          <cell r="D150" t="str">
            <v>Other Intangible assets</v>
          </cell>
          <cell r="E150">
            <v>14511110</v>
          </cell>
          <cell r="F150" t="str">
            <v>Other intangible assets - Internal Software - Cost</v>
          </cell>
          <cell r="G150" t="str">
            <v>AC=14511110</v>
          </cell>
          <cell r="H150">
            <v>82748.384999999995</v>
          </cell>
          <cell r="I150">
            <v>82748.384999999995</v>
          </cell>
          <cell r="J150" t="str">
            <v>FT01.01-320</v>
          </cell>
          <cell r="O150">
            <v>82748.384999999995</v>
          </cell>
          <cell r="P150" t="str">
            <v>Capital deduction</v>
          </cell>
          <cell r="Q150">
            <v>1</v>
          </cell>
        </row>
        <row r="151">
          <cell r="A151" t="str">
            <v>R130 - Goodwill and other intangible assets</v>
          </cell>
          <cell r="B151" t="str">
            <v>F01.01 C010 R300</v>
          </cell>
          <cell r="C151" t="str">
            <v>FT01.01-320</v>
          </cell>
          <cell r="D151" t="str">
            <v>Other Intangible assets</v>
          </cell>
          <cell r="E151">
            <v>14511120</v>
          </cell>
          <cell r="F151" t="str">
            <v>Other intangible assets - Internal Software - Accumulated amort.</v>
          </cell>
          <cell r="G151" t="str">
            <v>AC=14511120</v>
          </cell>
          <cell r="H151">
            <v>-61105.031999999999</v>
          </cell>
          <cell r="I151">
            <v>-61105.031999999999</v>
          </cell>
          <cell r="J151" t="str">
            <v>FT01.01-320</v>
          </cell>
          <cell r="O151">
            <v>-61105.031999999999</v>
          </cell>
          <cell r="P151" t="str">
            <v>Capital deduction</v>
          </cell>
          <cell r="Q151">
            <v>1</v>
          </cell>
        </row>
        <row r="152">
          <cell r="A152" t="str">
            <v>R130 - Goodwill and other intangible assets</v>
          </cell>
          <cell r="B152" t="str">
            <v>F01.01 C010 R300</v>
          </cell>
          <cell r="C152" t="str">
            <v>FT01.01-320</v>
          </cell>
          <cell r="D152" t="str">
            <v>Other Intangible assets</v>
          </cell>
          <cell r="E152">
            <v>14511130</v>
          </cell>
          <cell r="F152" t="str">
            <v>Other intangible assets - Internal Software - impairment allowance</v>
          </cell>
          <cell r="G152" t="str">
            <v>AC=14511130</v>
          </cell>
          <cell r="H152">
            <v>-13200.071</v>
          </cell>
          <cell r="I152">
            <v>-13200.071</v>
          </cell>
          <cell r="J152" t="str">
            <v>FT01.01-320</v>
          </cell>
          <cell r="O152">
            <v>-13200.071</v>
          </cell>
          <cell r="P152" t="str">
            <v>Capital deduction</v>
          </cell>
          <cell r="Q152">
            <v>1</v>
          </cell>
        </row>
        <row r="153">
          <cell r="A153" t="str">
            <v>R130 - Goodwill and other intangible assets</v>
          </cell>
          <cell r="B153" t="str">
            <v>F01.01 C010 R300</v>
          </cell>
          <cell r="C153" t="str">
            <v>FT01.01-320</v>
          </cell>
          <cell r="D153" t="str">
            <v>Other Intangible assets</v>
          </cell>
          <cell r="E153">
            <v>14519010</v>
          </cell>
          <cell r="F153" t="str">
            <v>Other intangible assets - Other - Cost</v>
          </cell>
          <cell r="G153" t="str">
            <v>AC=14519010</v>
          </cell>
          <cell r="H153">
            <v>70674.879891519988</v>
          </cell>
          <cell r="I153">
            <v>70674.879891519988</v>
          </cell>
          <cell r="J153" t="str">
            <v>FT01.01-320</v>
          </cell>
          <cell r="O153">
            <v>70674.879891519988</v>
          </cell>
          <cell r="P153" t="str">
            <v>Capital deduction</v>
          </cell>
          <cell r="Q153">
            <v>1</v>
          </cell>
        </row>
        <row r="154">
          <cell r="A154" t="str">
            <v>R130 - Goodwill and other intangible assets</v>
          </cell>
          <cell r="B154" t="str">
            <v>F01.01 C010 R300</v>
          </cell>
          <cell r="C154" t="str">
            <v>FT01.01-320</v>
          </cell>
          <cell r="D154" t="str">
            <v>Other Intangible assets</v>
          </cell>
          <cell r="E154">
            <v>14519020</v>
          </cell>
          <cell r="F154" t="str">
            <v>Other intangible assets - Other - Accumulated amortisation</v>
          </cell>
          <cell r="G154" t="str">
            <v>AC=14519020</v>
          </cell>
          <cell r="H154">
            <v>-37694.858999999997</v>
          </cell>
          <cell r="I154">
            <v>-37694.858999999997</v>
          </cell>
          <cell r="J154" t="str">
            <v>FT01.01-320</v>
          </cell>
          <cell r="O154">
            <v>-37694.858999999997</v>
          </cell>
          <cell r="P154" t="str">
            <v>Capital deduction</v>
          </cell>
          <cell r="Q154">
            <v>1</v>
          </cell>
        </row>
        <row r="155">
          <cell r="A155" t="str">
            <v>R130 - Goodwill and other intangible assets</v>
          </cell>
          <cell r="B155" t="str">
            <v>F01.01 C010 R300</v>
          </cell>
          <cell r="C155" t="str">
            <v>FT01.01-320</v>
          </cell>
          <cell r="D155" t="str">
            <v>Other Intangible assets</v>
          </cell>
          <cell r="E155">
            <v>14519030</v>
          </cell>
          <cell r="F155" t="str">
            <v>Other intangible assets - Other - impairment allowance</v>
          </cell>
          <cell r="G155" t="str">
            <v>AC=14519030</v>
          </cell>
          <cell r="H155">
            <v>-300</v>
          </cell>
          <cell r="I155">
            <v>-300</v>
          </cell>
          <cell r="J155" t="str">
            <v>FT01.01-320</v>
          </cell>
          <cell r="O155">
            <v>-300</v>
          </cell>
          <cell r="P155" t="str">
            <v>Capital deduction</v>
          </cell>
          <cell r="Q155">
            <v>1</v>
          </cell>
        </row>
        <row r="156">
          <cell r="A156" t="str">
            <v>R160 - Other assets</v>
          </cell>
          <cell r="B156" t="str">
            <v>F01.01 C010 R360</v>
          </cell>
          <cell r="C156" t="str">
            <v>FT01.01-360</v>
          </cell>
          <cell r="D156" t="str">
            <v>Other assets</v>
          </cell>
          <cell r="E156">
            <v>15031020</v>
          </cell>
          <cell r="F156" t="str">
            <v>Accrued other income</v>
          </cell>
          <cell r="G156" t="str">
            <v>AC=15031020</v>
          </cell>
          <cell r="H156">
            <v>456930.29343821399</v>
          </cell>
          <cell r="I156">
            <v>456520.58443821402</v>
          </cell>
          <cell r="J156" t="str">
            <v>FT01.01-360</v>
          </cell>
          <cell r="K156">
            <v>456520.58443821402</v>
          </cell>
          <cell r="P156" t="str">
            <v>Other assets</v>
          </cell>
          <cell r="Q156">
            <v>1</v>
          </cell>
        </row>
        <row r="157">
          <cell r="A157" t="str">
            <v>R160 - Other assets</v>
          </cell>
          <cell r="B157" t="str">
            <v>F01.01 C010 R360</v>
          </cell>
          <cell r="C157" t="str">
            <v>FT01.01-360</v>
          </cell>
          <cell r="D157" t="str">
            <v>Other assets</v>
          </cell>
          <cell r="E157">
            <v>15041020</v>
          </cell>
          <cell r="F157" t="str">
            <v>Deferred other charges</v>
          </cell>
          <cell r="G157" t="str">
            <v>AC=15041020</v>
          </cell>
          <cell r="H157">
            <v>28354.235864471302</v>
          </cell>
          <cell r="I157">
            <v>28338.459864471301</v>
          </cell>
          <cell r="J157" t="str">
            <v>FT01.01-360</v>
          </cell>
          <cell r="K157">
            <v>28338.459864471301</v>
          </cell>
          <cell r="P157" t="str">
            <v>Other assets</v>
          </cell>
          <cell r="Q157">
            <v>1</v>
          </cell>
        </row>
        <row r="158">
          <cell r="A158" t="str">
            <v>R150 - Tax assets</v>
          </cell>
          <cell r="B158" t="str">
            <v>F01.01 C010 R330</v>
          </cell>
          <cell r="C158" t="str">
            <v>FT01.01-340</v>
          </cell>
          <cell r="D158" t="str">
            <v>Current tax assets</v>
          </cell>
          <cell r="E158">
            <v>15101010</v>
          </cell>
          <cell r="F158" t="str">
            <v>Current income tax receivable</v>
          </cell>
          <cell r="G158" t="str">
            <v>AC=15101010</v>
          </cell>
          <cell r="H158">
            <v>72379.256295655097</v>
          </cell>
          <cell r="I158">
            <v>71079.915295655097</v>
          </cell>
          <cell r="J158" t="str">
            <v>FT01.01-340</v>
          </cell>
          <cell r="K158">
            <v>71079.915295655097</v>
          </cell>
          <cell r="P158" t="str">
            <v>Other assets</v>
          </cell>
          <cell r="Q158">
            <v>1</v>
          </cell>
        </row>
        <row r="159">
          <cell r="A159" t="str">
            <v>R150 - Tax assets</v>
          </cell>
          <cell r="B159" t="str">
            <v>F01.01 C010 R330</v>
          </cell>
          <cell r="C159" t="str">
            <v>FT01.01-350</v>
          </cell>
          <cell r="D159" t="str">
            <v>Deferred tax assets</v>
          </cell>
          <cell r="E159">
            <v>15201010</v>
          </cell>
          <cell r="F159" t="str">
            <v>Deferred income tax assets - Gross</v>
          </cell>
          <cell r="G159" t="str">
            <v>AC=15201010</v>
          </cell>
          <cell r="H159">
            <v>630757.67138201406</v>
          </cell>
          <cell r="I159">
            <v>628408.46138201398</v>
          </cell>
          <cell r="J159" t="str">
            <v>FT01.01-350</v>
          </cell>
          <cell r="K159">
            <v>628408.46138201398</v>
          </cell>
          <cell r="P159" t="str">
            <v>Other assets</v>
          </cell>
          <cell r="Q159">
            <v>1</v>
          </cell>
          <cell r="R159" t="str">
            <v>Split required, can contain items deducted from capital. SH 30-8: Further, I checked the current reporting of the deferred tax assets and we are not currently deducting any DTAs from capital and will not (due to AAB being well below the deduction threshold). Hence RCOA 15201010 and 15201020 can be mapped to Credit risk.</v>
          </cell>
        </row>
        <row r="160">
          <cell r="A160" t="str">
            <v>R150 - Tax assets</v>
          </cell>
          <cell r="B160" t="str">
            <v>F01.01 C010 R330</v>
          </cell>
          <cell r="C160" t="str">
            <v>FT01.01-350</v>
          </cell>
          <cell r="D160" t="str">
            <v>Deferred tax assets</v>
          </cell>
          <cell r="E160">
            <v>15201020</v>
          </cell>
          <cell r="F160" t="str">
            <v>Deferred income tax assets - Write down (-)</v>
          </cell>
          <cell r="G160" t="str">
            <v>AC=15201020</v>
          </cell>
          <cell r="H160">
            <v>-271817.232814305</v>
          </cell>
          <cell r="I160">
            <v>-271817.232814305</v>
          </cell>
          <cell r="J160" t="str">
            <v>FT01.01-350</v>
          </cell>
          <cell r="K160">
            <v>-271817.232814305</v>
          </cell>
          <cell r="P160" t="str">
            <v>Other assets</v>
          </cell>
          <cell r="Q160">
            <v>1</v>
          </cell>
          <cell r="R160" t="str">
            <v>Split required, can contain items deducted from capital. SH 30-8: Further, I checked the current reporting of the deferred tax assets and we are not currently deducting any DTAs from capital and will not (due to AAB being well below the deduction threshold). Hence RCOA 15201010 and 15201020 can be mapped to Credit risk.</v>
          </cell>
        </row>
        <row r="161">
          <cell r="A161" t="str">
            <v>R030 - Derivatives</v>
          </cell>
          <cell r="B161" t="str">
            <v>F01.01 C010 R240</v>
          </cell>
          <cell r="C161" t="str">
            <v>FT01.01-240</v>
          </cell>
          <cell r="D161" t="str">
            <v>Derivatives - Hedge accounting</v>
          </cell>
          <cell r="E161">
            <v>15501010</v>
          </cell>
          <cell r="F161" t="str">
            <v>FV hedges - FX contracts - OTC - Forwards - Assets</v>
          </cell>
          <cell r="G161" t="str">
            <v>AC=15501010</v>
          </cell>
          <cell r="H161">
            <v>0</v>
          </cell>
          <cell r="I161">
            <v>0</v>
          </cell>
          <cell r="J161" t="e">
            <v>#N/A</v>
          </cell>
          <cell r="L161">
            <v>0</v>
          </cell>
          <cell r="P161" t="str">
            <v>Derivatives</v>
          </cell>
          <cell r="Q161">
            <v>1</v>
          </cell>
        </row>
        <row r="162">
          <cell r="A162" t="str">
            <v>R030 - Derivatives</v>
          </cell>
          <cell r="B162" t="str">
            <v>F01.01 C010 R240</v>
          </cell>
          <cell r="C162" t="str">
            <v>FT01.01-240</v>
          </cell>
          <cell r="D162" t="str">
            <v>Derivatives - Hedge accounting</v>
          </cell>
          <cell r="E162">
            <v>15501020</v>
          </cell>
          <cell r="F162" t="str">
            <v>FV hedges - FX contracts - OTC - Int &amp; currency swaps - Assets</v>
          </cell>
          <cell r="G162" t="str">
            <v>AC=15501020</v>
          </cell>
          <cell r="H162">
            <v>0</v>
          </cell>
          <cell r="I162">
            <v>0</v>
          </cell>
          <cell r="J162" t="e">
            <v>#N/A</v>
          </cell>
          <cell r="L162">
            <v>0</v>
          </cell>
          <cell r="P162" t="str">
            <v>Derivatives</v>
          </cell>
          <cell r="Q162">
            <v>1</v>
          </cell>
        </row>
        <row r="163">
          <cell r="A163" t="str">
            <v>R030 - Derivatives</v>
          </cell>
          <cell r="B163" t="str">
            <v>F01.01 C010 R240</v>
          </cell>
          <cell r="C163" t="str">
            <v>FT01.01-240</v>
          </cell>
          <cell r="D163" t="str">
            <v>Derivatives - Hedge accounting</v>
          </cell>
          <cell r="E163">
            <v>15501030</v>
          </cell>
          <cell r="F163" t="str">
            <v>FV hedges - FX contracts - OTC - Options - Assets</v>
          </cell>
          <cell r="G163" t="str">
            <v>AC=15501030</v>
          </cell>
          <cell r="H163">
            <v>0</v>
          </cell>
          <cell r="I163">
            <v>0</v>
          </cell>
          <cell r="J163" t="e">
            <v>#N/A</v>
          </cell>
          <cell r="L163">
            <v>0</v>
          </cell>
          <cell r="P163" t="str">
            <v>Derivatives</v>
          </cell>
          <cell r="Q163">
            <v>1</v>
          </cell>
        </row>
        <row r="164">
          <cell r="A164" t="str">
            <v>R030 - Derivatives</v>
          </cell>
          <cell r="B164" t="str">
            <v>F01.01 C010 R240</v>
          </cell>
          <cell r="C164" t="str">
            <v>FT01.01-240</v>
          </cell>
          <cell r="D164" t="str">
            <v>Derivatives - Hedge accounting</v>
          </cell>
          <cell r="E164">
            <v>15502020</v>
          </cell>
          <cell r="F164" t="str">
            <v>FV hedges - Int rate contracts - OTC - Swaps - Assets</v>
          </cell>
          <cell r="G164" t="str">
            <v>AC=15502020</v>
          </cell>
          <cell r="H164">
            <v>1043957.423</v>
          </cell>
          <cell r="I164">
            <v>1043957.423</v>
          </cell>
          <cell r="J164" t="str">
            <v>FT01.01-240</v>
          </cell>
          <cell r="L164">
            <v>1043957.423</v>
          </cell>
          <cell r="P164" t="str">
            <v>Derivatives</v>
          </cell>
          <cell r="Q164">
            <v>1</v>
          </cell>
        </row>
        <row r="165">
          <cell r="A165" t="str">
            <v>R030 - Derivatives</v>
          </cell>
          <cell r="B165" t="str">
            <v>F01.01 C010 R240</v>
          </cell>
          <cell r="C165" t="str">
            <v>FT01.01-240</v>
          </cell>
          <cell r="D165" t="str">
            <v>Derivatives - Hedge accounting</v>
          </cell>
          <cell r="E165">
            <v>15502030</v>
          </cell>
          <cell r="F165" t="str">
            <v>FV hedges - Int rate contracts - OTC - Options - Assets</v>
          </cell>
          <cell r="G165" t="str">
            <v>AC=15502030</v>
          </cell>
          <cell r="H165">
            <v>31681.595000000001</v>
          </cell>
          <cell r="I165">
            <v>31681.595000000001</v>
          </cell>
          <cell r="J165" t="str">
            <v>FT01.01-240</v>
          </cell>
          <cell r="L165">
            <v>31681.595000000001</v>
          </cell>
          <cell r="P165" t="str">
            <v>Derivatives</v>
          </cell>
          <cell r="Q165">
            <v>1</v>
          </cell>
        </row>
        <row r="166">
          <cell r="A166" t="str">
            <v>R030 - Derivatives</v>
          </cell>
          <cell r="B166" t="str">
            <v>F01.01 C010 R240</v>
          </cell>
          <cell r="C166" t="str">
            <v>FT01.01-240</v>
          </cell>
          <cell r="D166" t="str">
            <v>Derivatives - Hedge accounting</v>
          </cell>
          <cell r="E166">
            <v>15504020</v>
          </cell>
          <cell r="F166" t="str">
            <v>FV hedges - Equity/index contr - OTC - Options - Assets</v>
          </cell>
          <cell r="G166" t="str">
            <v>AC=15504020</v>
          </cell>
          <cell r="H166">
            <v>0</v>
          </cell>
          <cell r="I166">
            <v>0</v>
          </cell>
          <cell r="J166" t="e">
            <v>#N/A</v>
          </cell>
          <cell r="L166">
            <v>0</v>
          </cell>
          <cell r="P166" t="str">
            <v>Derivatives</v>
          </cell>
          <cell r="Q166">
            <v>1</v>
          </cell>
        </row>
        <row r="167">
          <cell r="A167" t="str">
            <v>R030 - Derivatives</v>
          </cell>
          <cell r="B167" t="str">
            <v>F01.01 C010 R240</v>
          </cell>
          <cell r="C167" t="str">
            <v>FT01.01-240</v>
          </cell>
          <cell r="D167" t="str">
            <v>Derivatives - Hedge accounting</v>
          </cell>
          <cell r="E167">
            <v>15512020</v>
          </cell>
          <cell r="F167" t="str">
            <v>CF hedges - Interest rate contracts - OTC - Swaps - Assets</v>
          </cell>
          <cell r="G167" t="str">
            <v>AC=15512020</v>
          </cell>
          <cell r="H167">
            <v>0</v>
          </cell>
          <cell r="I167">
            <v>0</v>
          </cell>
          <cell r="J167" t="str">
            <v>FT01.01-240</v>
          </cell>
          <cell r="L167">
            <v>0</v>
          </cell>
          <cell r="P167" t="str">
            <v>Derivatives</v>
          </cell>
          <cell r="Q167">
            <v>1</v>
          </cell>
        </row>
        <row r="168">
          <cell r="A168" t="str">
            <v>R160 - Other assets</v>
          </cell>
          <cell r="B168" t="str">
            <v>F01.01 C010 R360</v>
          </cell>
          <cell r="C168" t="str">
            <v>FT01.01-360</v>
          </cell>
          <cell r="D168" t="str">
            <v>Other assets</v>
          </cell>
          <cell r="E168">
            <v>15541010</v>
          </cell>
          <cell r="F168" t="str">
            <v>Net defined benefit asset on post-employment plans - Pensions</v>
          </cell>
          <cell r="G168" t="str">
            <v>AC=15541010</v>
          </cell>
          <cell r="H168">
            <v>81.04941663999999</v>
          </cell>
          <cell r="I168">
            <v>81.04941663999999</v>
          </cell>
          <cell r="J168" t="str">
            <v>FT01.01-360</v>
          </cell>
          <cell r="O168">
            <v>81.04941663999999</v>
          </cell>
          <cell r="P168" t="str">
            <v>Capital deduction</v>
          </cell>
          <cell r="Q168">
            <v>1</v>
          </cell>
        </row>
        <row r="169">
          <cell r="A169" t="str">
            <v>R160 - Other assets</v>
          </cell>
          <cell r="B169" t="str">
            <v>F01.01 C010 R360</v>
          </cell>
          <cell r="C169" t="str">
            <v>FT01.01-360</v>
          </cell>
          <cell r="D169" t="str">
            <v>Other assets</v>
          </cell>
          <cell r="E169">
            <v>15599010</v>
          </cell>
          <cell r="F169" t="str">
            <v>Assets held for resale</v>
          </cell>
          <cell r="G169" t="str">
            <v>AC=15599010</v>
          </cell>
          <cell r="H169">
            <v>3959.866</v>
          </cell>
          <cell r="I169">
            <v>3959.866</v>
          </cell>
          <cell r="J169" t="str">
            <v>FT01.01-360</v>
          </cell>
          <cell r="K169">
            <v>3959.866</v>
          </cell>
          <cell r="P169" t="str">
            <v>Other assets</v>
          </cell>
          <cell r="Q169">
            <v>1</v>
          </cell>
        </row>
        <row r="170">
          <cell r="A170" t="str">
            <v>R160 - Other assets</v>
          </cell>
          <cell r="B170" t="str">
            <v>F01.01 C010 R360</v>
          </cell>
          <cell r="C170" t="str">
            <v>FT01.01-360</v>
          </cell>
          <cell r="D170" t="str">
            <v>Other assets</v>
          </cell>
          <cell r="E170">
            <v>15599015</v>
          </cell>
          <cell r="F170" t="str">
            <v>Reimbursements - Provisions</v>
          </cell>
          <cell r="G170" t="str">
            <v>AC=15599015</v>
          </cell>
          <cell r="H170">
            <v>0</v>
          </cell>
          <cell r="I170">
            <v>0</v>
          </cell>
          <cell r="J170" t="str">
            <v>FT01.01-360</v>
          </cell>
          <cell r="K170">
            <v>0</v>
          </cell>
          <cell r="P170" t="str">
            <v>On balance sheet (allowance)</v>
          </cell>
          <cell r="Q170">
            <v>1</v>
          </cell>
        </row>
        <row r="171">
          <cell r="A171" t="str">
            <v>R160 - Other assets</v>
          </cell>
          <cell r="B171" t="str">
            <v>F01.01 C010 R360</v>
          </cell>
          <cell r="C171" t="str">
            <v>FT01.01-360</v>
          </cell>
          <cell r="D171" t="str">
            <v>Other assets</v>
          </cell>
          <cell r="E171">
            <v>15599090</v>
          </cell>
          <cell r="F171" t="str">
            <v>Other assets - Other</v>
          </cell>
          <cell r="G171" t="str">
            <v>AC=15599090</v>
          </cell>
          <cell r="H171">
            <v>447402.12073881499</v>
          </cell>
          <cell r="I171">
            <v>446335.12773881503</v>
          </cell>
          <cell r="J171" t="str">
            <v>FT01.01-360</v>
          </cell>
          <cell r="K171">
            <v>446335.12773881503</v>
          </cell>
          <cell r="P171" t="str">
            <v>Other assets</v>
          </cell>
          <cell r="Q171">
            <v>1</v>
          </cell>
        </row>
        <row r="172">
          <cell r="A172" t="str">
            <v>R160 - Other assets</v>
          </cell>
          <cell r="B172" t="str">
            <v>F01.01 C010 R360</v>
          </cell>
          <cell r="C172" t="str">
            <v>FT01.01-360</v>
          </cell>
          <cell r="D172" t="str">
            <v>Other assets</v>
          </cell>
          <cell r="E172">
            <v>15599095</v>
          </cell>
          <cell r="F172" t="str">
            <v>Other assets - impairment allowance</v>
          </cell>
          <cell r="G172" t="str">
            <v>AC=15599095</v>
          </cell>
          <cell r="H172">
            <v>-1151.8800863500201</v>
          </cell>
          <cell r="I172">
            <v>-1151.8800863500201</v>
          </cell>
          <cell r="J172" t="str">
            <v>FT01.01-360</v>
          </cell>
          <cell r="K172">
            <v>-1151.8800863500201</v>
          </cell>
          <cell r="P172" t="str">
            <v>Other assets</v>
          </cell>
          <cell r="Q172">
            <v>1</v>
          </cell>
        </row>
        <row r="173">
          <cell r="A173" t="str">
            <v>R030 - Derivatives</v>
          </cell>
          <cell r="B173" t="str">
            <v>F01.01 C010 R050</v>
          </cell>
          <cell r="C173" t="str">
            <v>FT01.01-060</v>
          </cell>
          <cell r="D173" t="str">
            <v>Derivatives</v>
          </cell>
          <cell r="E173">
            <v>15613110</v>
          </cell>
          <cell r="F173" t="str">
            <v>Non trading Non hedging - FX contracts - OTC - Forwards - Assets</v>
          </cell>
          <cell r="G173" t="str">
            <v>AC=15613110</v>
          </cell>
          <cell r="H173">
            <v>145.75</v>
          </cell>
          <cell r="I173">
            <v>145.75</v>
          </cell>
          <cell r="J173" t="str">
            <v>FT01.01-060</v>
          </cell>
          <cell r="L173">
            <v>145.75</v>
          </cell>
          <cell r="P173" t="str">
            <v>Derivatives</v>
          </cell>
          <cell r="Q173">
            <v>1</v>
          </cell>
        </row>
        <row r="174">
          <cell r="A174" t="str">
            <v>R030 - Derivatives</v>
          </cell>
          <cell r="B174" t="str">
            <v>F01.01 C010 R050</v>
          </cell>
          <cell r="C174" t="str">
            <v>FT01.01-060</v>
          </cell>
          <cell r="D174" t="str">
            <v>Derivatives</v>
          </cell>
          <cell r="E174">
            <v>15613120</v>
          </cell>
          <cell r="F174" t="str">
            <v>Non trading Non hedging - FX contracts - OTC - Interest &amp; currency swaps - Assets</v>
          </cell>
          <cell r="G174" t="str">
            <v>AC=15613120</v>
          </cell>
          <cell r="H174">
            <v>335791.1675636</v>
          </cell>
          <cell r="I174">
            <v>335791.1675636</v>
          </cell>
          <cell r="J174" t="str">
            <v>FT01.01-060</v>
          </cell>
          <cell r="L174">
            <v>335791.1675636</v>
          </cell>
          <cell r="P174" t="str">
            <v>Derivatives</v>
          </cell>
          <cell r="Q174">
            <v>1</v>
          </cell>
        </row>
        <row r="175">
          <cell r="A175" t="str">
            <v>R030 - Derivatives</v>
          </cell>
          <cell r="B175" t="str">
            <v>F01.01 C010 R050</v>
          </cell>
          <cell r="C175" t="str">
            <v>FT01.01-060</v>
          </cell>
          <cell r="D175" t="str">
            <v>Derivatives</v>
          </cell>
          <cell r="E175">
            <v>15613130</v>
          </cell>
          <cell r="F175" t="str">
            <v>Non trading Non hedging - FX contracts - OTC - Options - Assets</v>
          </cell>
          <cell r="G175" t="str">
            <v>AC=15613130</v>
          </cell>
          <cell r="H175">
            <v>0</v>
          </cell>
          <cell r="I175">
            <v>0</v>
          </cell>
          <cell r="J175" t="str">
            <v>FT01.01-060</v>
          </cell>
          <cell r="L175">
            <v>0</v>
          </cell>
          <cell r="P175" t="str">
            <v>Derivatives</v>
          </cell>
          <cell r="Q175">
            <v>1</v>
          </cell>
        </row>
        <row r="176">
          <cell r="A176" t="str">
            <v>R030 - Derivatives</v>
          </cell>
          <cell r="B176" t="str">
            <v>F01.01 C010 R050</v>
          </cell>
          <cell r="C176" t="str">
            <v>FT01.01-060</v>
          </cell>
          <cell r="D176" t="str">
            <v>Derivatives</v>
          </cell>
          <cell r="E176">
            <v>15613220</v>
          </cell>
          <cell r="F176" t="str">
            <v>Non trading Non hedging - Interest rate contracts - OTC - Swaps - Assets</v>
          </cell>
          <cell r="G176" t="str">
            <v>AC=15613220</v>
          </cell>
          <cell r="H176">
            <v>77819.012000000002</v>
          </cell>
          <cell r="I176">
            <v>77819.012000000002</v>
          </cell>
          <cell r="J176" t="str">
            <v>FT01.01-060</v>
          </cell>
          <cell r="L176">
            <v>77819.012000000002</v>
          </cell>
          <cell r="P176" t="str">
            <v>Derivatives</v>
          </cell>
          <cell r="Q176">
            <v>1</v>
          </cell>
        </row>
        <row r="177">
          <cell r="A177" t="str">
            <v>R030 - Derivatives</v>
          </cell>
          <cell r="B177" t="str">
            <v>F01.01 C010 R050</v>
          </cell>
          <cell r="C177" t="str">
            <v>FT01.01-060</v>
          </cell>
          <cell r="D177" t="str">
            <v>Derivatives</v>
          </cell>
          <cell r="E177">
            <v>15613230</v>
          </cell>
          <cell r="F177" t="str">
            <v>Non trading Non hedging - Interest rate contracts - OTC - Options - Assets</v>
          </cell>
          <cell r="G177" t="str">
            <v>AC=15613230</v>
          </cell>
          <cell r="H177">
            <v>29125.686000000002</v>
          </cell>
          <cell r="I177">
            <v>29125.686000000002</v>
          </cell>
          <cell r="J177" t="str">
            <v>FT01.01-060</v>
          </cell>
          <cell r="L177">
            <v>29125.686000000002</v>
          </cell>
          <cell r="P177" t="str">
            <v>Derivatives</v>
          </cell>
          <cell r="Q177">
            <v>1</v>
          </cell>
        </row>
        <row r="178">
          <cell r="A178" t="str">
            <v>R030 - Derivatives</v>
          </cell>
          <cell r="B178" t="str">
            <v>F01.01 C010 R050</v>
          </cell>
          <cell r="C178" t="str">
            <v>FT01.01-060</v>
          </cell>
          <cell r="D178" t="str">
            <v>Derivatives</v>
          </cell>
          <cell r="E178">
            <v>15613330</v>
          </cell>
          <cell r="F178" t="str">
            <v>Non trading Non hedging - Commodity contracts - Exch traded - Futures - Assets</v>
          </cell>
          <cell r="G178" t="str">
            <v>AC=15613330</v>
          </cell>
          <cell r="H178">
            <v>4895.2323233977795</v>
          </cell>
          <cell r="I178">
            <v>4895.2323233977795</v>
          </cell>
          <cell r="J178" t="str">
            <v>FT01.01-060</v>
          </cell>
          <cell r="L178">
            <v>4895.2323233977795</v>
          </cell>
          <cell r="P178" t="str">
            <v>Derivatives</v>
          </cell>
          <cell r="Q178">
            <v>1</v>
          </cell>
        </row>
        <row r="179">
          <cell r="A179" t="str">
            <v>R030 - Derivatives</v>
          </cell>
          <cell r="B179" t="str">
            <v>F01.01 C010 R050</v>
          </cell>
          <cell r="C179" t="str">
            <v>FT01.01-060</v>
          </cell>
          <cell r="D179" t="str">
            <v>Derivatives</v>
          </cell>
          <cell r="E179">
            <v>15613420</v>
          </cell>
          <cell r="F179" t="str">
            <v>Non trading Non hedging - Equity/index contracts - OTC - Options - Assets</v>
          </cell>
          <cell r="G179" t="str">
            <v>AC=15613420</v>
          </cell>
          <cell r="H179">
            <v>8858.0229999999992</v>
          </cell>
          <cell r="I179">
            <v>8858.0229999999992</v>
          </cell>
          <cell r="J179" t="str">
            <v>FT01.01-060</v>
          </cell>
          <cell r="L179">
            <v>8858.0229999999992</v>
          </cell>
          <cell r="P179" t="str">
            <v>Derivatives</v>
          </cell>
          <cell r="Q179">
            <v>1</v>
          </cell>
        </row>
        <row r="180">
          <cell r="A180" t="str">
            <v>R030 - Derivatives</v>
          </cell>
          <cell r="B180" t="str">
            <v>F01.01 C010 R050</v>
          </cell>
          <cell r="C180" t="str">
            <v>FT01.01-060</v>
          </cell>
          <cell r="D180" t="str">
            <v>Derivatives</v>
          </cell>
          <cell r="E180">
            <v>15613430</v>
          </cell>
          <cell r="F180" t="str">
            <v>Non trading Non hedging - Equity/index contracts - Exch traded - Futures - Assets</v>
          </cell>
          <cell r="G180" t="str">
            <v>AC=15613430</v>
          </cell>
          <cell r="H180">
            <v>0</v>
          </cell>
          <cell r="I180">
            <v>0</v>
          </cell>
          <cell r="J180" t="e">
            <v>#N/A</v>
          </cell>
          <cell r="L180">
            <v>0</v>
          </cell>
          <cell r="P180" t="str">
            <v>Derivatives</v>
          </cell>
          <cell r="Q180">
            <v>1</v>
          </cell>
        </row>
        <row r="181">
          <cell r="A181" t="str">
            <v>R030 - Derivatives</v>
          </cell>
          <cell r="B181" t="str">
            <v>F01.01 C010 R050</v>
          </cell>
          <cell r="C181" t="str">
            <v>FT01.01-060</v>
          </cell>
          <cell r="D181" t="str">
            <v>Derivatives</v>
          </cell>
          <cell r="E181">
            <v>15613910</v>
          </cell>
          <cell r="F181" t="str">
            <v>Non trading Non hedging Derivative financial instruments - Assets - Other</v>
          </cell>
          <cell r="G181" t="str">
            <v>AC=15613910</v>
          </cell>
          <cell r="H181">
            <v>126935.367634471</v>
          </cell>
          <cell r="I181">
            <v>126935.367634471</v>
          </cell>
          <cell r="J181" t="str">
            <v>FT01.01-060</v>
          </cell>
          <cell r="L181">
            <v>126935.367634471</v>
          </cell>
          <cell r="P181" t="str">
            <v>Derivatives</v>
          </cell>
          <cell r="Q181">
            <v>1</v>
          </cell>
        </row>
        <row r="182">
          <cell r="A182" t="str">
            <v>R160 - Other assets</v>
          </cell>
          <cell r="B182" t="str">
            <v>komt alleen bij verzek voor</v>
          </cell>
          <cell r="C182" t="str">
            <v>F17.01 C010 R270</v>
          </cell>
          <cell r="D182" t="e">
            <v>#N/A</v>
          </cell>
          <cell r="E182">
            <v>16501010</v>
          </cell>
          <cell r="F182" t="str">
            <v>Investments obo insurance contr polhdrs bearing investm risk</v>
          </cell>
          <cell r="G182" t="str">
            <v>AC=16501010</v>
          </cell>
          <cell r="H182">
            <v>0</v>
          </cell>
          <cell r="I182">
            <v>0</v>
          </cell>
          <cell r="J182" t="e">
            <v>#N/A</v>
          </cell>
          <cell r="O182">
            <v>0</v>
          </cell>
          <cell r="P182" t="str">
            <v>Out of scope for credit risk</v>
          </cell>
          <cell r="Q182">
            <v>1</v>
          </cell>
        </row>
        <row r="183">
          <cell r="A183" t="str">
            <v>R140 - Assets held for sale</v>
          </cell>
          <cell r="B183" t="str">
            <v>F01.01 C010 R370</v>
          </cell>
          <cell r="C183" t="str">
            <v>FT01.01-370</v>
          </cell>
          <cell r="D183" t="str">
            <v>Non-current assets and disposal groups classified as held for sale</v>
          </cell>
          <cell r="E183">
            <v>17001010</v>
          </cell>
          <cell r="F183" t="str">
            <v>Non-current assets and disposal grps classified as held for sale</v>
          </cell>
          <cell r="G183" t="str">
            <v>AC=17001010</v>
          </cell>
          <cell r="H183">
            <v>3165279.9870000002</v>
          </cell>
          <cell r="I183">
            <v>425418.712</v>
          </cell>
          <cell r="J183" t="str">
            <v>FT01.01-370</v>
          </cell>
          <cell r="O183">
            <v>425418.712</v>
          </cell>
          <cell r="P183" t="str">
            <v>Other assets</v>
          </cell>
          <cell r="Q183">
            <v>1</v>
          </cell>
        </row>
        <row r="184">
          <cell r="A184" t="str">
            <v>R200 - Financial liabilities held for trading</v>
          </cell>
          <cell r="B184" t="str">
            <v>F01.02 C010 R010</v>
          </cell>
          <cell r="C184" t="str">
            <v>FT01.02-030</v>
          </cell>
          <cell r="D184" t="str">
            <v>Short positions</v>
          </cell>
          <cell r="E184">
            <v>20001011</v>
          </cell>
          <cell r="F184" t="str">
            <v>Short security sales - Bonds</v>
          </cell>
          <cell r="G184" t="str">
            <v>AC=20001011</v>
          </cell>
          <cell r="H184">
            <v>0</v>
          </cell>
          <cell r="I184">
            <v>0</v>
          </cell>
          <cell r="J184" t="str">
            <v>FT01.02-030</v>
          </cell>
          <cell r="N184">
            <v>0</v>
          </cell>
          <cell r="P184" t="str">
            <v>Out of scope for credit risk</v>
          </cell>
          <cell r="Q184">
            <v>1</v>
          </cell>
        </row>
        <row r="185">
          <cell r="A185" t="str">
            <v>R200 - Financial liabilities held for trading</v>
          </cell>
          <cell r="B185" t="str">
            <v>F01.02 C010 R010</v>
          </cell>
          <cell r="C185" t="str">
            <v>FT01.02-030</v>
          </cell>
          <cell r="D185" t="str">
            <v>Short positions</v>
          </cell>
          <cell r="E185">
            <v>20001012</v>
          </cell>
          <cell r="F185" t="str">
            <v>Short security sales - Shares</v>
          </cell>
          <cell r="G185" t="str">
            <v>AC=20001012</v>
          </cell>
          <cell r="H185">
            <v>64620.093999999997</v>
          </cell>
          <cell r="I185">
            <v>64620.093999999997</v>
          </cell>
          <cell r="J185" t="str">
            <v>FT01.02-030</v>
          </cell>
          <cell r="N185">
            <v>64620.093999999997</v>
          </cell>
          <cell r="P185" t="str">
            <v>Out of scope for credit risk</v>
          </cell>
          <cell r="Q185">
            <v>1</v>
          </cell>
        </row>
        <row r="186">
          <cell r="A186" t="str">
            <v>R210 - Derivatives</v>
          </cell>
          <cell r="B186" t="str">
            <v>F01.02 C010 R010</v>
          </cell>
          <cell r="C186" t="str">
            <v>FT01.02-020</v>
          </cell>
          <cell r="D186" t="str">
            <v>Derivatives</v>
          </cell>
          <cell r="E186">
            <v>20011010</v>
          </cell>
          <cell r="F186" t="str">
            <v>Trading - FX contracts - OTC - Forwards - Liabilities</v>
          </cell>
          <cell r="G186" t="str">
            <v>AC=20011010</v>
          </cell>
          <cell r="H186">
            <v>97488.997575532194</v>
          </cell>
          <cell r="I186">
            <v>97488.997575532194</v>
          </cell>
          <cell r="J186" t="str">
            <v>FT01.02-020</v>
          </cell>
          <cell r="N186">
            <v>97488.997575532194</v>
          </cell>
          <cell r="P186" t="str">
            <v>Out of scope for credit risk</v>
          </cell>
          <cell r="Q186">
            <v>1</v>
          </cell>
        </row>
        <row r="187">
          <cell r="A187" t="str">
            <v>R210 - Derivatives</v>
          </cell>
          <cell r="B187" t="str">
            <v>F01.02 C010 R010</v>
          </cell>
          <cell r="C187" t="str">
            <v>FT01.02-020</v>
          </cell>
          <cell r="D187" t="str">
            <v>Derivatives</v>
          </cell>
          <cell r="E187">
            <v>20011015</v>
          </cell>
          <cell r="F187" t="str">
            <v>Trading - FX contracts - OTC - Exchange Rate Agreement - Liabs</v>
          </cell>
          <cell r="G187" t="str">
            <v>AC=20011015</v>
          </cell>
          <cell r="H187">
            <v>20287.9340376246</v>
          </cell>
          <cell r="I187">
            <v>20287.9340376246</v>
          </cell>
          <cell r="J187" t="str">
            <v>FT01.02-020</v>
          </cell>
          <cell r="N187">
            <v>20287.9340376246</v>
          </cell>
          <cell r="P187" t="str">
            <v>Out of scope for credit risk</v>
          </cell>
          <cell r="Q187">
            <v>1</v>
          </cell>
        </row>
        <row r="188">
          <cell r="A188" t="str">
            <v>R210 - Derivatives</v>
          </cell>
          <cell r="B188" t="str">
            <v>F01.02 C010 R010</v>
          </cell>
          <cell r="C188" t="str">
            <v>FT01.02-020</v>
          </cell>
          <cell r="D188" t="str">
            <v>Derivatives</v>
          </cell>
          <cell r="E188">
            <v>20011020</v>
          </cell>
          <cell r="F188" t="str">
            <v>Trading - FX contracts - OTC - Interest &amp; currency swaps - Liabs</v>
          </cell>
          <cell r="G188" t="str">
            <v>AC=20011020</v>
          </cell>
          <cell r="H188">
            <v>1317458.53612571</v>
          </cell>
          <cell r="I188">
            <v>1317458.53612571</v>
          </cell>
          <cell r="J188" t="str">
            <v>FT01.02-020</v>
          </cell>
          <cell r="N188">
            <v>1317458.53612571</v>
          </cell>
          <cell r="P188" t="str">
            <v>Out of scope for credit risk</v>
          </cell>
          <cell r="Q188">
            <v>1</v>
          </cell>
        </row>
        <row r="189">
          <cell r="A189" t="str">
            <v>R210 - Derivatives</v>
          </cell>
          <cell r="B189" t="str">
            <v>F01.02 C010 R010</v>
          </cell>
          <cell r="C189" t="str">
            <v>FT01.02-020</v>
          </cell>
          <cell r="D189" t="str">
            <v>Derivatives</v>
          </cell>
          <cell r="E189">
            <v>20011030</v>
          </cell>
          <cell r="F189" t="str">
            <v>Trading - FX contracts - OTC - Options - Liabilities</v>
          </cell>
          <cell r="G189" t="str">
            <v>AC=20011030</v>
          </cell>
          <cell r="H189">
            <v>41308.386110431202</v>
          </cell>
          <cell r="I189">
            <v>41308.386110431202</v>
          </cell>
          <cell r="J189" t="str">
            <v>FT01.02-020</v>
          </cell>
          <cell r="N189">
            <v>41308.386110431202</v>
          </cell>
          <cell r="P189" t="str">
            <v>Out of scope for credit risk</v>
          </cell>
          <cell r="Q189">
            <v>1</v>
          </cell>
        </row>
        <row r="190">
          <cell r="A190" t="str">
            <v>R210 - Derivatives</v>
          </cell>
          <cell r="B190" t="str">
            <v>F01.02 C010 R010</v>
          </cell>
          <cell r="C190" t="str">
            <v>FT01.02-020</v>
          </cell>
          <cell r="D190" t="str">
            <v>Derivatives</v>
          </cell>
          <cell r="E190">
            <v>20011050</v>
          </cell>
          <cell r="F190" t="str">
            <v>Trading - FX contracts - Exchange traded - Options - Liabilities</v>
          </cell>
          <cell r="G190" t="str">
            <v>AC=20011050</v>
          </cell>
          <cell r="H190">
            <v>0</v>
          </cell>
          <cell r="I190">
            <v>0</v>
          </cell>
          <cell r="J190" t="str">
            <v>FT01.02-020</v>
          </cell>
          <cell r="N190">
            <v>0</v>
          </cell>
          <cell r="P190" t="str">
            <v>Out of scope for credit risk</v>
          </cell>
          <cell r="Q190">
            <v>1</v>
          </cell>
        </row>
        <row r="191">
          <cell r="A191" t="str">
            <v>R210 - Derivatives</v>
          </cell>
          <cell r="B191" t="str">
            <v>F01.02 C010 R010</v>
          </cell>
          <cell r="C191" t="str">
            <v>FT01.02-020</v>
          </cell>
          <cell r="D191" t="str">
            <v>Derivatives</v>
          </cell>
          <cell r="E191">
            <v>20012020</v>
          </cell>
          <cell r="F191" t="str">
            <v>Trading - Interest rate contracts - OTC - Swaps - Liabilities</v>
          </cell>
          <cell r="G191" t="str">
            <v>AC=20012020</v>
          </cell>
          <cell r="H191">
            <v>3600451.9073034599</v>
          </cell>
          <cell r="I191">
            <v>3600451.9073034599</v>
          </cell>
          <cell r="J191" t="str">
            <v>FT01.02-020</v>
          </cell>
          <cell r="N191">
            <v>3600451.9073034599</v>
          </cell>
          <cell r="P191" t="str">
            <v>Out of scope for credit risk</v>
          </cell>
          <cell r="Q191">
            <v>1</v>
          </cell>
        </row>
        <row r="192">
          <cell r="A192" t="str">
            <v>R210 - Derivatives</v>
          </cell>
          <cell r="B192" t="str">
            <v>F01.02 C010 R010</v>
          </cell>
          <cell r="C192" t="str">
            <v>FT01.02-020</v>
          </cell>
          <cell r="D192" t="str">
            <v>Derivatives</v>
          </cell>
          <cell r="E192">
            <v>20012030</v>
          </cell>
          <cell r="F192" t="str">
            <v>Trading - Interest rate contracts - OTC - Options - Liabilities</v>
          </cell>
          <cell r="G192" t="str">
            <v>AC=20012030</v>
          </cell>
          <cell r="H192">
            <v>497521.87300000002</v>
          </cell>
          <cell r="I192">
            <v>497521.87300000002</v>
          </cell>
          <cell r="J192" t="str">
            <v>FT01.02-020</v>
          </cell>
          <cell r="N192">
            <v>497521.87300000002</v>
          </cell>
          <cell r="P192" t="str">
            <v>Out of scope for credit risk</v>
          </cell>
          <cell r="Q192">
            <v>1</v>
          </cell>
        </row>
        <row r="193">
          <cell r="A193" t="str">
            <v>R210 - Derivatives</v>
          </cell>
          <cell r="B193" t="str">
            <v>F01.02 C010 R010</v>
          </cell>
          <cell r="C193" t="str">
            <v>FT01.02-020</v>
          </cell>
          <cell r="D193" t="str">
            <v>Derivatives</v>
          </cell>
          <cell r="E193">
            <v>20012040</v>
          </cell>
          <cell r="F193" t="str">
            <v>Trading - Interest rate contracts - Exch traded - Futures - Liabs</v>
          </cell>
          <cell r="G193" t="str">
            <v>AC=20012040</v>
          </cell>
          <cell r="H193">
            <v>22733.712</v>
          </cell>
          <cell r="I193">
            <v>22733.712</v>
          </cell>
          <cell r="J193" t="str">
            <v>FT01.02-020</v>
          </cell>
          <cell r="N193">
            <v>22733.712</v>
          </cell>
          <cell r="P193" t="str">
            <v>Out of scope for credit risk</v>
          </cell>
          <cell r="Q193">
            <v>1</v>
          </cell>
        </row>
        <row r="194">
          <cell r="A194" t="str">
            <v>R210 - Derivatives</v>
          </cell>
          <cell r="B194" t="str">
            <v>F01.02 C010 R010</v>
          </cell>
          <cell r="C194" t="str">
            <v>FT01.02-020</v>
          </cell>
          <cell r="D194" t="str">
            <v>Derivatives</v>
          </cell>
          <cell r="E194">
            <v>20013020</v>
          </cell>
          <cell r="F194" t="str">
            <v>Trading - Commodity contracts - OTC - Options - Liabilities</v>
          </cell>
          <cell r="G194" t="str">
            <v>AC=20013020</v>
          </cell>
          <cell r="H194">
            <v>48803.536999999997</v>
          </cell>
          <cell r="I194">
            <v>48803.536999999997</v>
          </cell>
          <cell r="J194" t="str">
            <v>FT01.02-020</v>
          </cell>
          <cell r="N194">
            <v>48803.536999999997</v>
          </cell>
          <cell r="P194" t="str">
            <v>Out of scope for credit risk</v>
          </cell>
          <cell r="Q194">
            <v>1</v>
          </cell>
        </row>
        <row r="195">
          <cell r="A195" t="str">
            <v>R210 - Derivatives</v>
          </cell>
          <cell r="B195" t="str">
            <v>F01.02 C010 R010</v>
          </cell>
          <cell r="C195" t="str">
            <v>FT01.02-020</v>
          </cell>
          <cell r="D195" t="str">
            <v>Derivatives</v>
          </cell>
          <cell r="E195">
            <v>20013025</v>
          </cell>
          <cell r="F195" t="str">
            <v>Trading - Commodity contracts - OTC - Swaps - Liabilities</v>
          </cell>
          <cell r="G195" t="str">
            <v>AC=20013025</v>
          </cell>
          <cell r="H195">
            <v>123526.981</v>
          </cell>
          <cell r="I195">
            <v>123526.981</v>
          </cell>
          <cell r="J195" t="str">
            <v>FT01.02-020</v>
          </cell>
          <cell r="N195">
            <v>123526.981</v>
          </cell>
          <cell r="P195" t="str">
            <v>Out of scope for credit risk</v>
          </cell>
          <cell r="Q195">
            <v>1</v>
          </cell>
        </row>
        <row r="196">
          <cell r="A196" t="str">
            <v>R210 - Derivatives</v>
          </cell>
          <cell r="B196" t="str">
            <v>F01.02 C010 R010</v>
          </cell>
          <cell r="C196" t="str">
            <v>FT01.02-020</v>
          </cell>
          <cell r="D196" t="str">
            <v>Derivatives</v>
          </cell>
          <cell r="E196">
            <v>20013030</v>
          </cell>
          <cell r="F196" t="str">
            <v>Trading - Commodity contracts - Exch traded - Futures - Liabs</v>
          </cell>
          <cell r="G196" t="str">
            <v>AC=20013030</v>
          </cell>
          <cell r="H196">
            <v>17390.032999999999</v>
          </cell>
          <cell r="I196">
            <v>17390.032999999999</v>
          </cell>
          <cell r="J196" t="str">
            <v>FT01.02-020</v>
          </cell>
          <cell r="N196">
            <v>17390.032999999999</v>
          </cell>
          <cell r="P196" t="str">
            <v>Out of scope for credit risk</v>
          </cell>
          <cell r="Q196">
            <v>1</v>
          </cell>
        </row>
        <row r="197">
          <cell r="A197" t="str">
            <v>R210 - Derivatives</v>
          </cell>
          <cell r="B197" t="str">
            <v>F01.02 C010 R010</v>
          </cell>
          <cell r="C197" t="str">
            <v>FT01.02-020</v>
          </cell>
          <cell r="D197" t="str">
            <v>Derivatives</v>
          </cell>
          <cell r="E197">
            <v>20014020</v>
          </cell>
          <cell r="F197" t="str">
            <v>Trading - Equity/index contracts - OTC - Options - Liabilities</v>
          </cell>
          <cell r="G197" t="str">
            <v>AC=20014020</v>
          </cell>
          <cell r="H197">
            <v>8758.9809999999998</v>
          </cell>
          <cell r="I197">
            <v>8758.9809999999998</v>
          </cell>
          <cell r="J197" t="str">
            <v>FT01.02-020</v>
          </cell>
          <cell r="N197">
            <v>8758.9809999999998</v>
          </cell>
          <cell r="P197" t="str">
            <v>Out of scope for credit risk</v>
          </cell>
          <cell r="Q197">
            <v>1</v>
          </cell>
        </row>
        <row r="198">
          <cell r="A198" t="str">
            <v>R210 - Derivatives</v>
          </cell>
          <cell r="B198" t="str">
            <v>F01.02 C010 R010</v>
          </cell>
          <cell r="C198" t="str">
            <v>FT01.02-020</v>
          </cell>
          <cell r="D198" t="str">
            <v>Derivatives</v>
          </cell>
          <cell r="E198">
            <v>20014030</v>
          </cell>
          <cell r="F198" t="str">
            <v>Trading - Equity/index contracts - Exch traded - Futures - Liabs</v>
          </cell>
          <cell r="G198" t="str">
            <v>AC=20014030</v>
          </cell>
          <cell r="H198">
            <v>0</v>
          </cell>
          <cell r="I198">
            <v>0</v>
          </cell>
          <cell r="J198" t="str">
            <v>FT01.02-020</v>
          </cell>
          <cell r="N198">
            <v>0</v>
          </cell>
          <cell r="P198" t="str">
            <v>Out of scope for credit risk</v>
          </cell>
          <cell r="Q198">
            <v>1</v>
          </cell>
        </row>
        <row r="199">
          <cell r="A199" t="str">
            <v>R210 - Derivatives</v>
          </cell>
          <cell r="B199" t="str">
            <v>F01.02 C010 R010</v>
          </cell>
          <cell r="C199" t="str">
            <v>FT01.02-020</v>
          </cell>
          <cell r="D199" t="str">
            <v>Derivatives</v>
          </cell>
          <cell r="E199">
            <v>20014040</v>
          </cell>
          <cell r="F199" t="str">
            <v>Trading - Equity/index contracts - Exch traded - Options - Liabs</v>
          </cell>
          <cell r="G199" t="str">
            <v>AC=20014040</v>
          </cell>
          <cell r="H199">
            <v>1E-3</v>
          </cell>
          <cell r="I199">
            <v>1E-3</v>
          </cell>
          <cell r="J199" t="str">
            <v>FT01.02-020</v>
          </cell>
          <cell r="N199">
            <v>1E-3</v>
          </cell>
          <cell r="P199" t="str">
            <v>Out of scope for credit risk</v>
          </cell>
          <cell r="Q199">
            <v>1</v>
          </cell>
        </row>
        <row r="200">
          <cell r="A200" t="str">
            <v>R210 - Derivatives</v>
          </cell>
          <cell r="B200" t="str">
            <v>F01.02 C010 R010</v>
          </cell>
          <cell r="C200" t="str">
            <v>FT01.02-020</v>
          </cell>
          <cell r="D200" t="str">
            <v>Derivatives</v>
          </cell>
          <cell r="E200">
            <v>20015010</v>
          </cell>
          <cell r="F200" t="str">
            <v>Trading - Credit derivatives - OTC - Credit Default Swap - Liabs</v>
          </cell>
          <cell r="G200" t="str">
            <v>AC=20015010</v>
          </cell>
          <cell r="H200">
            <v>1318.2760000000001</v>
          </cell>
          <cell r="I200">
            <v>1318.2760000000001</v>
          </cell>
          <cell r="J200" t="str">
            <v>FT01.02-020</v>
          </cell>
          <cell r="N200">
            <v>1318.2760000000001</v>
          </cell>
          <cell r="P200" t="str">
            <v>Out of scope for credit risk</v>
          </cell>
          <cell r="Q200">
            <v>1</v>
          </cell>
        </row>
        <row r="201">
          <cell r="A201" t="str">
            <v>R200 - Financial liabilities held for trading</v>
          </cell>
          <cell r="B201" t="str">
            <v>F01.02 C010 R010</v>
          </cell>
          <cell r="C201" t="str">
            <v>FT01.02-060</v>
          </cell>
          <cell r="D201" t="str">
            <v>Other financial liabilities</v>
          </cell>
          <cell r="E201">
            <v>20091010</v>
          </cell>
          <cell r="F201" t="str">
            <v>Other trading liabilities</v>
          </cell>
          <cell r="G201" t="str">
            <v>AC=20091010</v>
          </cell>
          <cell r="H201">
            <v>166748.51800000001</v>
          </cell>
          <cell r="I201">
            <v>166748.51800000001</v>
          </cell>
          <cell r="J201" t="str">
            <v>FT01.02-060</v>
          </cell>
          <cell r="N201">
            <v>166748.51800000001</v>
          </cell>
          <cell r="P201" t="str">
            <v>Out of scope for credit risk</v>
          </cell>
          <cell r="Q201">
            <v>1</v>
          </cell>
        </row>
        <row r="202">
          <cell r="A202" t="str">
            <v>R230 - Due to banks</v>
          </cell>
          <cell r="B202" t="str">
            <v>F01.02 C010 R110</v>
          </cell>
          <cell r="C202" t="str">
            <v>FT01.02-120</v>
          </cell>
          <cell r="D202" t="str">
            <v>Deposits</v>
          </cell>
          <cell r="E202">
            <v>20501010</v>
          </cell>
          <cell r="F202" t="str">
            <v>Demand deposits Due to crdt.instit - Interest bearing</v>
          </cell>
          <cell r="G202" t="str">
            <v>AC=20501010</v>
          </cell>
          <cell r="H202">
            <v>2538958.7576334099</v>
          </cell>
          <cell r="I202">
            <v>2538958.7576334099</v>
          </cell>
          <cell r="J202" t="str">
            <v>FT01.02-120</v>
          </cell>
          <cell r="O202">
            <v>2538958.7576334099</v>
          </cell>
          <cell r="P202" t="str">
            <v>Out of scope for credit risk</v>
          </cell>
          <cell r="Q202">
            <v>1</v>
          </cell>
        </row>
        <row r="203">
          <cell r="A203" t="str">
            <v>R230 - Due to banks</v>
          </cell>
          <cell r="B203" t="str">
            <v>F01.02 C010 R110</v>
          </cell>
          <cell r="C203" t="str">
            <v>FT01.02-120</v>
          </cell>
          <cell r="D203" t="str">
            <v>Deposits</v>
          </cell>
          <cell r="E203">
            <v>20502010</v>
          </cell>
          <cell r="F203" t="str">
            <v>Demand deposits Due to crdt.instit - Non Interest bearing</v>
          </cell>
          <cell r="G203" t="str">
            <v>AC=20502010</v>
          </cell>
          <cell r="H203">
            <v>3.33055788E-3</v>
          </cell>
          <cell r="I203">
            <v>3.33055788E-3</v>
          </cell>
          <cell r="J203" t="str">
            <v>FT01.02-120</v>
          </cell>
          <cell r="O203">
            <v>3.33055788E-3</v>
          </cell>
          <cell r="P203" t="str">
            <v>Out of scope for credit risk</v>
          </cell>
          <cell r="Q203">
            <v>1</v>
          </cell>
        </row>
        <row r="204">
          <cell r="A204" t="str">
            <v>R230 - Due to banks</v>
          </cell>
          <cell r="B204" t="str">
            <v>F01.02 C010 R110</v>
          </cell>
          <cell r="C204" t="str">
            <v>FT01.02-120</v>
          </cell>
          <cell r="D204" t="str">
            <v>Deposits</v>
          </cell>
          <cell r="E204">
            <v>20502510</v>
          </cell>
          <cell r="F204" t="str">
            <v>Deposits from central banks</v>
          </cell>
          <cell r="G204" t="str">
            <v>AC=20502510</v>
          </cell>
          <cell r="H204">
            <v>2143363.5635607801</v>
          </cell>
          <cell r="I204">
            <v>2143363.5635607801</v>
          </cell>
          <cell r="J204" t="str">
            <v>FT01.02-120</v>
          </cell>
          <cell r="O204">
            <v>2143363.5635607801</v>
          </cell>
          <cell r="P204" t="str">
            <v>Out of scope for credit risk</v>
          </cell>
          <cell r="Q204">
            <v>1</v>
          </cell>
        </row>
        <row r="205">
          <cell r="A205" t="str">
            <v>R230 - Due to banks</v>
          </cell>
          <cell r="B205" t="str">
            <v>F01.02 C010 R110</v>
          </cell>
          <cell r="C205" t="str">
            <v>FT01.02-120</v>
          </cell>
          <cell r="D205" t="str">
            <v>Deposits</v>
          </cell>
          <cell r="E205">
            <v>20503010</v>
          </cell>
          <cell r="F205" t="str">
            <v>Time deposits Due to crdt.instit</v>
          </cell>
          <cell r="G205" t="str">
            <v>AC=20503010</v>
          </cell>
          <cell r="H205">
            <v>1082959.5021233698</v>
          </cell>
          <cell r="I205">
            <v>1082959.5021233698</v>
          </cell>
          <cell r="J205" t="str">
            <v>FT01.02-120</v>
          </cell>
          <cell r="O205">
            <v>1082959.5021233698</v>
          </cell>
          <cell r="P205" t="str">
            <v>Out of scope for credit risk</v>
          </cell>
          <cell r="Q205">
            <v>1</v>
          </cell>
        </row>
        <row r="206">
          <cell r="A206" t="str">
            <v>R230 - Due to banks</v>
          </cell>
          <cell r="B206" t="str">
            <v>F01.02 C010 R110</v>
          </cell>
          <cell r="C206" t="str">
            <v>FT01.02-120</v>
          </cell>
          <cell r="D206" t="str">
            <v>Deposits</v>
          </cell>
          <cell r="E206">
            <v>20504010</v>
          </cell>
          <cell r="F206" t="str">
            <v>Other deposits Due to crdt.instit</v>
          </cell>
          <cell r="G206" t="str">
            <v>AC=20504010</v>
          </cell>
          <cell r="H206">
            <v>10673466.889536601</v>
          </cell>
          <cell r="I206">
            <v>10673466.889536601</v>
          </cell>
          <cell r="J206" t="str">
            <v>FT01.02-120</v>
          </cell>
          <cell r="O206">
            <v>10673466.889536601</v>
          </cell>
          <cell r="P206" t="str">
            <v>Out of scope for credit risk</v>
          </cell>
          <cell r="Q206">
            <v>1</v>
          </cell>
        </row>
        <row r="207">
          <cell r="A207" t="str">
            <v>R220 - Securities financing</v>
          </cell>
          <cell r="B207" t="str">
            <v>F01.02 C010 R110</v>
          </cell>
          <cell r="C207" t="str">
            <v>FT01.02-120</v>
          </cell>
          <cell r="D207" t="str">
            <v>Deposits</v>
          </cell>
          <cell r="E207">
            <v>20511010</v>
          </cell>
          <cell r="F207" t="str">
            <v>Repurchase agreements with crdt.instit</v>
          </cell>
          <cell r="G207" t="str">
            <v>AC=20511010</v>
          </cell>
          <cell r="H207">
            <v>912986.83716736105</v>
          </cell>
          <cell r="I207">
            <v>912986.83716736105</v>
          </cell>
          <cell r="J207" t="str">
            <v>FT01.02-120</v>
          </cell>
          <cell r="L207">
            <v>912986.83716736105</v>
          </cell>
          <cell r="P207" t="str">
            <v>Out of scope for credit risk</v>
          </cell>
          <cell r="Q207">
            <v>1</v>
          </cell>
        </row>
        <row r="208">
          <cell r="A208" t="str">
            <v>R220 - Securities financing</v>
          </cell>
          <cell r="B208" t="str">
            <v>F01.02 C010 R110</v>
          </cell>
          <cell r="C208" t="str">
            <v>FT01.02-120</v>
          </cell>
          <cell r="D208" t="str">
            <v>Deposits</v>
          </cell>
          <cell r="E208">
            <v>20512010</v>
          </cell>
          <cell r="F208" t="str">
            <v>Securities lending transactions Due to crdt.instit</v>
          </cell>
          <cell r="G208" t="str">
            <v>AC=20512010</v>
          </cell>
          <cell r="H208">
            <v>773167.000629919</v>
          </cell>
          <cell r="I208">
            <v>773167.000629919</v>
          </cell>
          <cell r="J208" t="str">
            <v>FT01.02-120</v>
          </cell>
          <cell r="L208">
            <v>773167.000629919</v>
          </cell>
          <cell r="P208" t="str">
            <v>Out of scope for credit risk</v>
          </cell>
          <cell r="Q208">
            <v>1</v>
          </cell>
        </row>
        <row r="209">
          <cell r="A209" t="str">
            <v>R230 - Due to banks</v>
          </cell>
          <cell r="B209" t="str">
            <v>F01.02 C010 R110</v>
          </cell>
          <cell r="C209" t="str">
            <v>FT01.02-120</v>
          </cell>
          <cell r="D209" t="str">
            <v>Deposits</v>
          </cell>
          <cell r="E209">
            <v>20513011</v>
          </cell>
          <cell r="F209" t="str">
            <v>Advances against collateral Due to crdt.instit &gt; 1 year</v>
          </cell>
          <cell r="G209" t="str">
            <v>AC=20513011</v>
          </cell>
          <cell r="H209">
            <v>0</v>
          </cell>
          <cell r="I209">
            <v>0</v>
          </cell>
          <cell r="J209" t="e">
            <v>#N/A</v>
          </cell>
          <cell r="O209">
            <v>0</v>
          </cell>
          <cell r="P209" t="str">
            <v>Out of scope for credit risk</v>
          </cell>
          <cell r="Q209">
            <v>1</v>
          </cell>
        </row>
        <row r="210">
          <cell r="A210" t="str">
            <v>R230 - Due to banks</v>
          </cell>
          <cell r="B210" t="str">
            <v>F01.02 C010 R110</v>
          </cell>
          <cell r="C210" t="str">
            <v>FT01.02-140</v>
          </cell>
          <cell r="D210" t="str">
            <v>Other financial liabilities</v>
          </cell>
          <cell r="E210">
            <v>20514010</v>
          </cell>
          <cell r="F210" t="str">
            <v>Other short term-borrowings Due to crdt.instit</v>
          </cell>
          <cell r="G210" t="str">
            <v>AC=20514010</v>
          </cell>
          <cell r="H210">
            <v>8000</v>
          </cell>
          <cell r="I210">
            <v>8000</v>
          </cell>
          <cell r="J210" t="str">
            <v>FT01.02-140</v>
          </cell>
          <cell r="O210">
            <v>8000</v>
          </cell>
          <cell r="P210" t="str">
            <v>Out of scope for credit risk</v>
          </cell>
          <cell r="Q210">
            <v>1</v>
          </cell>
        </row>
        <row r="211">
          <cell r="A211" t="str">
            <v>R230 - Due to banks</v>
          </cell>
          <cell r="B211" t="str">
            <v>F01.02 C010 R110</v>
          </cell>
          <cell r="C211" t="str">
            <v>FT01.02-140</v>
          </cell>
          <cell r="D211" t="str">
            <v>Other financial liabilities</v>
          </cell>
          <cell r="E211">
            <v>20518010</v>
          </cell>
          <cell r="F211" t="str">
            <v>Other long term-borrowings Due to crdt.instit</v>
          </cell>
          <cell r="G211" t="str">
            <v>AC=20518010</v>
          </cell>
          <cell r="H211">
            <v>14877.123</v>
          </cell>
          <cell r="I211">
            <v>14877.123</v>
          </cell>
          <cell r="J211" t="str">
            <v>FT01.02-140</v>
          </cell>
          <cell r="O211">
            <v>14877.123</v>
          </cell>
          <cell r="P211" t="str">
            <v>Out of scope for credit risk</v>
          </cell>
          <cell r="Q211">
            <v>1</v>
          </cell>
        </row>
        <row r="212">
          <cell r="A212" t="str">
            <v>R230 - Due to banks</v>
          </cell>
          <cell r="B212" t="str">
            <v>F01.02 C010 R110</v>
          </cell>
          <cell r="C212" t="str">
            <v>FT01.02-120</v>
          </cell>
          <cell r="D212" t="str">
            <v>Deposits</v>
          </cell>
          <cell r="E212">
            <v>20611015</v>
          </cell>
          <cell r="F212" t="str">
            <v>Demand deposits Virtual Nostro Balances (AA NL only)</v>
          </cell>
          <cell r="G212" t="str">
            <v>AC=20611015</v>
          </cell>
          <cell r="H212">
            <v>0</v>
          </cell>
          <cell r="I212">
            <v>0</v>
          </cell>
          <cell r="J212" t="str">
            <v>FT01.02-120</v>
          </cell>
          <cell r="O212">
            <v>0</v>
          </cell>
          <cell r="P212" t="str">
            <v>Out of scope for credit risk</v>
          </cell>
          <cell r="Q212">
            <v>1</v>
          </cell>
        </row>
        <row r="213">
          <cell r="A213" t="str">
            <v>R240 - Demand deposits</v>
          </cell>
          <cell r="B213" t="str">
            <v>F01.02 C010 R110</v>
          </cell>
          <cell r="C213" t="str">
            <v>FT01.02-120</v>
          </cell>
          <cell r="D213" t="str">
            <v>Deposits</v>
          </cell>
          <cell r="E213">
            <v>21001010</v>
          </cell>
          <cell r="F213" t="str">
            <v>Due to customers - Demand deposits</v>
          </cell>
          <cell r="G213" t="str">
            <v>AC=21001010</v>
          </cell>
          <cell r="H213">
            <v>90049953.519651085</v>
          </cell>
          <cell r="I213">
            <v>90126662.561651096</v>
          </cell>
          <cell r="J213" t="str">
            <v>FT01.02-120</v>
          </cell>
          <cell r="O213">
            <v>90126662.561651096</v>
          </cell>
          <cell r="P213" t="str">
            <v>Out of scope for credit risk</v>
          </cell>
          <cell r="Q213">
            <v>1</v>
          </cell>
        </row>
        <row r="214">
          <cell r="A214" t="str">
            <v>R250 - Saving deposits</v>
          </cell>
          <cell r="B214" t="str">
            <v>F01.02 C010 R110</v>
          </cell>
          <cell r="C214" t="str">
            <v>FT01.02-120</v>
          </cell>
          <cell r="D214" t="str">
            <v>Deposits</v>
          </cell>
          <cell r="E214">
            <v>21002015</v>
          </cell>
          <cell r="F214" t="str">
            <v>Due to customers - Savings deposits</v>
          </cell>
          <cell r="G214" t="str">
            <v>AC=21002015</v>
          </cell>
          <cell r="H214">
            <v>95750690.664657697</v>
          </cell>
          <cell r="I214">
            <v>95787437.308657587</v>
          </cell>
          <cell r="J214" t="str">
            <v>FT01.02-120</v>
          </cell>
          <cell r="O214">
            <v>95787437.308657587</v>
          </cell>
          <cell r="P214" t="str">
            <v>Out of scope for credit risk</v>
          </cell>
          <cell r="Q214">
            <v>1</v>
          </cell>
        </row>
        <row r="215">
          <cell r="A215" t="str">
            <v>R260 - Time deposits</v>
          </cell>
          <cell r="B215" t="str">
            <v>F01.02 C010 R110</v>
          </cell>
          <cell r="C215" t="str">
            <v>FT01.02-120</v>
          </cell>
          <cell r="D215" t="str">
            <v>Deposits</v>
          </cell>
          <cell r="E215">
            <v>21003010</v>
          </cell>
          <cell r="F215" t="str">
            <v>Due to customers - Time deposits</v>
          </cell>
          <cell r="G215" t="str">
            <v>AC=21003010</v>
          </cell>
          <cell r="H215">
            <v>13273736.475311199</v>
          </cell>
          <cell r="I215">
            <v>13277967.6273112</v>
          </cell>
          <cell r="J215" t="str">
            <v>FT01.02-120</v>
          </cell>
          <cell r="O215">
            <v>13277967.6273112</v>
          </cell>
          <cell r="P215" t="str">
            <v>Out of scope for credit risk</v>
          </cell>
          <cell r="Q215">
            <v>1</v>
          </cell>
        </row>
        <row r="216">
          <cell r="A216" t="str">
            <v>R240 - Demand deposits</v>
          </cell>
          <cell r="B216" t="str">
            <v>F01.02 C010 R110</v>
          </cell>
          <cell r="C216" t="str">
            <v>FT01.02-120</v>
          </cell>
          <cell r="D216" t="str">
            <v>Deposits</v>
          </cell>
          <cell r="E216">
            <v>21004010</v>
          </cell>
          <cell r="F216" t="str">
            <v>Due to customers - Other deposits</v>
          </cell>
          <cell r="G216" t="str">
            <v>AC=21004010</v>
          </cell>
          <cell r="H216">
            <v>37624823.916755497</v>
          </cell>
          <cell r="I216">
            <v>37638615.177755497</v>
          </cell>
          <cell r="J216" t="str">
            <v>FT01.02-120</v>
          </cell>
          <cell r="O216">
            <v>37638615.177755497</v>
          </cell>
          <cell r="P216" t="str">
            <v>Out of scope for credit risk</v>
          </cell>
          <cell r="Q216">
            <v>1</v>
          </cell>
        </row>
        <row r="217">
          <cell r="A217" t="str">
            <v>R220 - Securities financing</v>
          </cell>
          <cell r="B217" t="str">
            <v>F01.02 C010 R110</v>
          </cell>
          <cell r="C217" t="str">
            <v>FT01.02-120</v>
          </cell>
          <cell r="D217" t="str">
            <v>Deposits</v>
          </cell>
          <cell r="E217">
            <v>21005010</v>
          </cell>
          <cell r="F217" t="str">
            <v>Repurchase agreements with customers</v>
          </cell>
          <cell r="G217" t="str">
            <v>AC=21005010</v>
          </cell>
          <cell r="H217">
            <v>8404462.1814032197</v>
          </cell>
          <cell r="I217">
            <v>8404462.1814032197</v>
          </cell>
          <cell r="J217" t="str">
            <v>FT01.02-120</v>
          </cell>
          <cell r="L217">
            <v>8404462.1814032197</v>
          </cell>
          <cell r="P217" t="str">
            <v>Out of scope for credit risk</v>
          </cell>
          <cell r="Q217">
            <v>1</v>
          </cell>
        </row>
        <row r="218">
          <cell r="A218" t="str">
            <v>R220 - Securities financing</v>
          </cell>
          <cell r="B218" t="str">
            <v>F01.02 C010 R110</v>
          </cell>
          <cell r="C218" t="str">
            <v>FT01.02-120</v>
          </cell>
          <cell r="D218" t="str">
            <v>Deposits</v>
          </cell>
          <cell r="E218">
            <v>21006010</v>
          </cell>
          <cell r="F218" t="str">
            <v>Due to customers - Securities lending transactions</v>
          </cell>
          <cell r="G218" t="str">
            <v>AC=21006010</v>
          </cell>
          <cell r="H218">
            <v>1321190.9993938701</v>
          </cell>
          <cell r="I218">
            <v>1321190.9993938701</v>
          </cell>
          <cell r="J218" t="str">
            <v>FT01.02-120</v>
          </cell>
          <cell r="L218">
            <v>1321190.9993938701</v>
          </cell>
          <cell r="P218" t="str">
            <v>Out of scope for credit risk</v>
          </cell>
          <cell r="Q218">
            <v>1</v>
          </cell>
        </row>
        <row r="219">
          <cell r="A219" t="str">
            <v>R270 - Other due to customers</v>
          </cell>
          <cell r="B219" t="str">
            <v>F01.02 C010 R110</v>
          </cell>
          <cell r="C219" t="str">
            <v>FT01.02-140</v>
          </cell>
          <cell r="D219" t="str">
            <v>Other financial liabilities</v>
          </cell>
          <cell r="E219">
            <v>21009010</v>
          </cell>
          <cell r="F219" t="str">
            <v>Due to customers - Other borrowings &lt;= 1 year</v>
          </cell>
          <cell r="G219" t="str">
            <v>AC=21009010</v>
          </cell>
          <cell r="H219">
            <v>0</v>
          </cell>
          <cell r="I219">
            <v>0</v>
          </cell>
          <cell r="J219" t="e">
            <v>#N/A</v>
          </cell>
          <cell r="O219">
            <v>0</v>
          </cell>
          <cell r="P219" t="str">
            <v>Out of scope for credit risk</v>
          </cell>
          <cell r="Q219">
            <v>1</v>
          </cell>
        </row>
        <row r="220">
          <cell r="A220" t="str">
            <v>R270 - Other due to customers</v>
          </cell>
          <cell r="B220" t="str">
            <v>F01.02 C010 R110</v>
          </cell>
          <cell r="C220" t="str">
            <v>FT01.02-140</v>
          </cell>
          <cell r="D220" t="str">
            <v>Other financial liabilities</v>
          </cell>
          <cell r="E220">
            <v>21009011</v>
          </cell>
          <cell r="F220" t="str">
            <v>Due to customers - Other borrowings &gt;1 year</v>
          </cell>
          <cell r="G220" t="str">
            <v>AC=21009011</v>
          </cell>
          <cell r="H220">
            <v>286.34471373299999</v>
          </cell>
          <cell r="I220">
            <v>286.34471373299999</v>
          </cell>
          <cell r="J220" t="str">
            <v>FT01.02-140</v>
          </cell>
          <cell r="O220">
            <v>286.34471373299999</v>
          </cell>
          <cell r="P220" t="str">
            <v>Out of scope for credit risk</v>
          </cell>
          <cell r="Q220">
            <v>1</v>
          </cell>
        </row>
        <row r="221">
          <cell r="A221" t="str">
            <v>R300 - Provisions</v>
          </cell>
          <cell r="B221" t="str">
            <v>komt alleen bij verzek voor</v>
          </cell>
          <cell r="C221" t="str">
            <v>F17.03 C010 R170</v>
          </cell>
          <cell r="D221" t="e">
            <v>#N/A</v>
          </cell>
          <cell r="E221">
            <v>21501010</v>
          </cell>
          <cell r="F221" t="str">
            <v>Non OBO Ins pol- Reserve for claims and claim adjustment expenses</v>
          </cell>
          <cell r="G221" t="str">
            <v>AC=21501010</v>
          </cell>
          <cell r="H221">
            <v>2818.8069999999998</v>
          </cell>
          <cell r="I221">
            <v>0</v>
          </cell>
          <cell r="J221" t="e">
            <v>#N/A</v>
          </cell>
          <cell r="O221">
            <v>0</v>
          </cell>
          <cell r="P221" t="str">
            <v>Out of scope for credit risk</v>
          </cell>
          <cell r="Q221">
            <v>1</v>
          </cell>
        </row>
        <row r="222">
          <cell r="A222" t="str">
            <v>R300 - Provisions</v>
          </cell>
          <cell r="B222" t="str">
            <v>komt alleen bij verzek voor</v>
          </cell>
          <cell r="C222" t="str">
            <v>F17.03 C010 R170</v>
          </cell>
          <cell r="D222" t="e">
            <v>#N/A</v>
          </cell>
          <cell r="E222">
            <v>21502010</v>
          </cell>
          <cell r="F222" t="str">
            <v>Reserve for unearned premiums</v>
          </cell>
          <cell r="G222" t="str">
            <v>AC=21502010</v>
          </cell>
          <cell r="H222">
            <v>4216.8490000000002</v>
          </cell>
          <cell r="I222">
            <v>0</v>
          </cell>
          <cell r="J222" t="e">
            <v>#N/A</v>
          </cell>
          <cell r="O222">
            <v>0</v>
          </cell>
          <cell r="P222" t="str">
            <v>Out of scope for credit risk</v>
          </cell>
          <cell r="Q222">
            <v>1</v>
          </cell>
        </row>
        <row r="223">
          <cell r="A223" t="str">
            <v>R300 - Provisions</v>
          </cell>
          <cell r="B223" t="str">
            <v>komt alleen bij verzek voor</v>
          </cell>
          <cell r="C223" t="str">
            <v>F17.03 C010 R170</v>
          </cell>
          <cell r="D223" t="e">
            <v>#N/A</v>
          </cell>
          <cell r="E223">
            <v>21503010</v>
          </cell>
          <cell r="F223" t="str">
            <v>Technical provision Life</v>
          </cell>
          <cell r="G223" t="str">
            <v>AC=21503010</v>
          </cell>
          <cell r="H223">
            <v>55066.995000000003</v>
          </cell>
          <cell r="I223">
            <v>0</v>
          </cell>
          <cell r="J223" t="e">
            <v>#N/A</v>
          </cell>
          <cell r="O223">
            <v>0</v>
          </cell>
          <cell r="P223" t="str">
            <v>Out of scope for credit risk</v>
          </cell>
          <cell r="Q223">
            <v>1</v>
          </cell>
        </row>
        <row r="224">
          <cell r="A224" t="str">
            <v>R280 - Issued Debt</v>
          </cell>
          <cell r="B224" t="str">
            <v>F01.02 C010 R110</v>
          </cell>
          <cell r="C224" t="str">
            <v>FT01.02-130</v>
          </cell>
          <cell r="D224" t="str">
            <v>Debt securities issued</v>
          </cell>
          <cell r="E224">
            <v>22001015</v>
          </cell>
          <cell r="F224" t="str">
            <v>Saving certificates</v>
          </cell>
          <cell r="G224" t="str">
            <v>AC=22001015</v>
          </cell>
          <cell r="H224">
            <v>6328.0910000000003</v>
          </cell>
          <cell r="I224">
            <v>6328.0910000000003</v>
          </cell>
          <cell r="J224" t="str">
            <v>FT01.02-130</v>
          </cell>
          <cell r="O224">
            <v>6328.0910000000003</v>
          </cell>
          <cell r="P224" t="str">
            <v>Out of scope for credit risk</v>
          </cell>
          <cell r="Q224">
            <v>1</v>
          </cell>
        </row>
        <row r="225">
          <cell r="A225" t="str">
            <v>R280 - Issued Debt</v>
          </cell>
          <cell r="B225" t="str">
            <v>F01.02 C010 R110</v>
          </cell>
          <cell r="C225" t="str">
            <v>FT01.02-130</v>
          </cell>
          <cell r="D225" t="str">
            <v>Debt securities issued</v>
          </cell>
          <cell r="E225">
            <v>22021010</v>
          </cell>
          <cell r="F225" t="str">
            <v>Certificates of Deposits and Commercial paper</v>
          </cell>
          <cell r="G225" t="str">
            <v>AC=22021010</v>
          </cell>
          <cell r="H225">
            <v>15896145.279841801</v>
          </cell>
          <cell r="I225">
            <v>15896145.279841801</v>
          </cell>
          <cell r="J225" t="str">
            <v>FT01.02-130</v>
          </cell>
          <cell r="O225">
            <v>15896145.279841801</v>
          </cell>
          <cell r="P225" t="str">
            <v>Out of scope for credit risk</v>
          </cell>
          <cell r="Q225">
            <v>1</v>
          </cell>
        </row>
        <row r="226">
          <cell r="A226" t="str">
            <v>R280 - Issued Debt</v>
          </cell>
          <cell r="B226" t="str">
            <v>F01.02 C010 R070</v>
          </cell>
          <cell r="C226" t="str">
            <v>FT01.02-090</v>
          </cell>
          <cell r="D226" t="str">
            <v>Debt securities issued</v>
          </cell>
          <cell r="E226">
            <v>22031001</v>
          </cell>
          <cell r="F226" t="str">
            <v>Debt certificates held at fair value(through net income)</v>
          </cell>
          <cell r="G226" t="str">
            <v>AC=22031001</v>
          </cell>
          <cell r="H226">
            <v>1182324.861</v>
          </cell>
          <cell r="I226">
            <v>1182324.861</v>
          </cell>
          <cell r="J226" t="str">
            <v>FT01.02-090</v>
          </cell>
          <cell r="O226">
            <v>1182324.861</v>
          </cell>
          <cell r="P226" t="str">
            <v>Out of scope for credit risk</v>
          </cell>
          <cell r="Q226">
            <v>1</v>
          </cell>
        </row>
        <row r="227">
          <cell r="A227" t="str">
            <v>R280 - Issued Debt</v>
          </cell>
          <cell r="B227" t="str">
            <v>F01.02 C010 R110</v>
          </cell>
          <cell r="C227" t="str">
            <v>FT01.02-130</v>
          </cell>
          <cell r="D227" t="str">
            <v>Debt securities issued</v>
          </cell>
          <cell r="E227">
            <v>22091010</v>
          </cell>
          <cell r="F227" t="str">
            <v>Debt certificates - FV adj micro hedge</v>
          </cell>
          <cell r="G227" t="str">
            <v>AC=22091010</v>
          </cell>
          <cell r="H227">
            <v>2104967.3250000002</v>
          </cell>
          <cell r="I227">
            <v>2104967.3250000002</v>
          </cell>
          <cell r="J227" t="str">
            <v>FT01.02-130</v>
          </cell>
          <cell r="O227">
            <v>2104967.3250000002</v>
          </cell>
          <cell r="P227" t="str">
            <v>Out of scope for credit risk</v>
          </cell>
          <cell r="Q227">
            <v>1</v>
          </cell>
        </row>
        <row r="228">
          <cell r="A228" t="str">
            <v>R280 - Issued Debt</v>
          </cell>
          <cell r="B228" t="str">
            <v>F01.02 C010 R110</v>
          </cell>
          <cell r="C228" t="str">
            <v>FT01.02-130</v>
          </cell>
          <cell r="D228" t="str">
            <v>Debt securities issued</v>
          </cell>
          <cell r="E228">
            <v>22152010</v>
          </cell>
          <cell r="F228" t="str">
            <v>Debt certificates - Covered bonds</v>
          </cell>
          <cell r="G228" t="str">
            <v>AC=22152010</v>
          </cell>
          <cell r="H228">
            <v>28720506.719000001</v>
          </cell>
          <cell r="I228">
            <v>28720506.719000001</v>
          </cell>
          <cell r="J228" t="str">
            <v>FT01.02-130</v>
          </cell>
          <cell r="O228">
            <v>28720506.719000001</v>
          </cell>
          <cell r="P228" t="str">
            <v>Out of scope for credit risk</v>
          </cell>
          <cell r="Q228">
            <v>1</v>
          </cell>
        </row>
        <row r="229">
          <cell r="A229" t="str">
            <v>R280 - Issued Debt</v>
          </cell>
          <cell r="B229" t="str">
            <v>F01.02 C010 R110</v>
          </cell>
          <cell r="C229" t="str">
            <v>FT01.02-130</v>
          </cell>
          <cell r="D229" t="str">
            <v>Debt securities issued</v>
          </cell>
          <cell r="E229">
            <v>22154010</v>
          </cell>
          <cell r="F229" t="str">
            <v>Liability component of non-convertible bond</v>
          </cell>
          <cell r="G229" t="str">
            <v>AC=22154010</v>
          </cell>
          <cell r="H229">
            <v>27451464.211217299</v>
          </cell>
          <cell r="I229">
            <v>27451464.211217299</v>
          </cell>
          <cell r="J229" t="str">
            <v>FT01.02-130</v>
          </cell>
          <cell r="O229">
            <v>27451464.211217299</v>
          </cell>
          <cell r="P229" t="str">
            <v>Out of scope for credit risk</v>
          </cell>
          <cell r="Q229">
            <v>1</v>
          </cell>
        </row>
        <row r="230">
          <cell r="A230" t="str">
            <v>R290 - Subordinated liabilities</v>
          </cell>
          <cell r="B230" t="str">
            <v>F01.02 C010 R110</v>
          </cell>
          <cell r="C230" t="str">
            <v>FT01.02-130</v>
          </cell>
          <cell r="D230" t="str">
            <v>Debt securities issued</v>
          </cell>
          <cell r="E230">
            <v>22501010</v>
          </cell>
          <cell r="F230" t="str">
            <v>Subordinated issued debt</v>
          </cell>
          <cell r="G230" t="str">
            <v>AC=22501010</v>
          </cell>
          <cell r="H230">
            <v>9490099.6045247708</v>
          </cell>
          <cell r="I230">
            <v>9490099.6045247708</v>
          </cell>
          <cell r="J230" t="str">
            <v>FT01.02-130</v>
          </cell>
          <cell r="O230">
            <v>9490099.6045247708</v>
          </cell>
          <cell r="P230" t="str">
            <v>Out of scope for credit risk</v>
          </cell>
          <cell r="Q230">
            <v>1</v>
          </cell>
        </row>
        <row r="231">
          <cell r="A231" t="str">
            <v>R290 - Subordinated liabilities</v>
          </cell>
          <cell r="B231" t="str">
            <v>F01.02 C010 R110</v>
          </cell>
          <cell r="C231" t="str">
            <v>FT01.02-130</v>
          </cell>
          <cell r="D231" t="str">
            <v>Debt securities issued</v>
          </cell>
          <cell r="E231">
            <v>22509010</v>
          </cell>
          <cell r="F231" t="str">
            <v>Subordinated liabilities - FV adj micro hedge</v>
          </cell>
          <cell r="G231" t="str">
            <v>AC=22509010</v>
          </cell>
          <cell r="H231">
            <v>229512.72</v>
          </cell>
          <cell r="I231">
            <v>229512.72</v>
          </cell>
          <cell r="J231" t="str">
            <v>FT01.02-130</v>
          </cell>
          <cell r="O231">
            <v>229512.72</v>
          </cell>
          <cell r="P231" t="str">
            <v>Out of scope for credit risk</v>
          </cell>
          <cell r="Q231">
            <v>1</v>
          </cell>
        </row>
        <row r="232">
          <cell r="A232" t="str">
            <v>R330 - Other liabilities</v>
          </cell>
          <cell r="B232" t="str">
            <v>F01.02 C010 R280</v>
          </cell>
          <cell r="C232" t="str">
            <v>FT01.02-280</v>
          </cell>
          <cell r="D232" t="str">
            <v>Other liabilities</v>
          </cell>
          <cell r="E232">
            <v>25011020</v>
          </cell>
          <cell r="F232" t="str">
            <v>Deferred other income</v>
          </cell>
          <cell r="G232" t="str">
            <v>AC=25011020</v>
          </cell>
          <cell r="H232">
            <v>123277.844448191</v>
          </cell>
          <cell r="I232">
            <v>123277.844448191</v>
          </cell>
          <cell r="J232" t="str">
            <v>FT01.02-280</v>
          </cell>
          <cell r="O232">
            <v>123277.844448191</v>
          </cell>
          <cell r="P232" t="str">
            <v>Out of scope for credit risk</v>
          </cell>
          <cell r="Q232">
            <v>1</v>
          </cell>
        </row>
        <row r="233">
          <cell r="A233" t="str">
            <v>R330 - Other liabilities</v>
          </cell>
          <cell r="B233" t="str">
            <v>F01.02 C010 R280</v>
          </cell>
          <cell r="C233" t="str">
            <v>FT01.02-280</v>
          </cell>
          <cell r="D233" t="str">
            <v>Other liabilities</v>
          </cell>
          <cell r="E233">
            <v>25021020</v>
          </cell>
          <cell r="F233" t="str">
            <v>Accrued other charges</v>
          </cell>
          <cell r="G233" t="str">
            <v>AC=25021020</v>
          </cell>
          <cell r="H233">
            <v>859496.48457869201</v>
          </cell>
          <cell r="I233">
            <v>850105.44657869195</v>
          </cell>
          <cell r="J233" t="str">
            <v>FT01.02-280</v>
          </cell>
          <cell r="O233">
            <v>850105.44657869195</v>
          </cell>
          <cell r="P233" t="str">
            <v>Out of scope for credit risk</v>
          </cell>
          <cell r="Q233">
            <v>1</v>
          </cell>
        </row>
        <row r="234">
          <cell r="A234" t="str">
            <v>R320 - Tax liabilities</v>
          </cell>
          <cell r="B234" t="str">
            <v>F01.02 C010 R240</v>
          </cell>
          <cell r="C234" t="str">
            <v>FT01.02-250</v>
          </cell>
          <cell r="D234" t="str">
            <v>Current tax liabilities</v>
          </cell>
          <cell r="E234">
            <v>25101010</v>
          </cell>
          <cell r="F234" t="str">
            <v>Current income tax payable</v>
          </cell>
          <cell r="G234" t="str">
            <v>AC=25101010</v>
          </cell>
          <cell r="H234">
            <v>101156.52471118499</v>
          </cell>
          <cell r="I234">
            <v>94472.7557111848</v>
          </cell>
          <cell r="J234" t="str">
            <v>FT01.02-250</v>
          </cell>
          <cell r="O234">
            <v>94472.7557111848</v>
          </cell>
          <cell r="P234" t="str">
            <v>Out of scope for credit risk</v>
          </cell>
          <cell r="Q234">
            <v>1</v>
          </cell>
        </row>
        <row r="235">
          <cell r="A235" t="str">
            <v>R320 - Tax liabilities</v>
          </cell>
          <cell r="B235" t="str">
            <v>F01.02 C010 R240</v>
          </cell>
          <cell r="C235" t="str">
            <v>FT01.02-260</v>
          </cell>
          <cell r="D235" t="str">
            <v>Deferred tax liabilities</v>
          </cell>
          <cell r="E235">
            <v>25201010</v>
          </cell>
          <cell r="F235" t="str">
            <v>Deferred income tax liabilities</v>
          </cell>
          <cell r="G235" t="str">
            <v>AC=25201010</v>
          </cell>
          <cell r="H235">
            <v>8695.1082123206597</v>
          </cell>
          <cell r="I235">
            <v>8658.3732123206591</v>
          </cell>
          <cell r="J235" t="str">
            <v>FT01.02-260</v>
          </cell>
          <cell r="O235">
            <v>8658.3732123206591</v>
          </cell>
          <cell r="P235" t="str">
            <v>Out of scope for credit risk</v>
          </cell>
          <cell r="Q235">
            <v>1</v>
          </cell>
        </row>
        <row r="236">
          <cell r="A236" t="str">
            <v>R210 - Derivatives</v>
          </cell>
          <cell r="B236" t="str">
            <v>F01.02 C010 R150</v>
          </cell>
          <cell r="C236" t="str">
            <v>FT01.02-150</v>
          </cell>
          <cell r="D236" t="str">
            <v>Derivatives Hedge accounting</v>
          </cell>
          <cell r="E236">
            <v>25501010</v>
          </cell>
          <cell r="F236" t="str">
            <v>FV hedges - FX contracts - OTC - Forwards - Liabilities</v>
          </cell>
          <cell r="G236" t="str">
            <v>AC=25501010</v>
          </cell>
          <cell r="H236">
            <v>0</v>
          </cell>
          <cell r="I236">
            <v>0</v>
          </cell>
          <cell r="J236" t="e">
            <v>#N/A</v>
          </cell>
          <cell r="L236">
            <v>0</v>
          </cell>
          <cell r="P236" t="str">
            <v>Out of scope for credit risk</v>
          </cell>
          <cell r="Q236">
            <v>1</v>
          </cell>
        </row>
        <row r="237">
          <cell r="A237" t="str">
            <v>R210 - Derivatives</v>
          </cell>
          <cell r="B237" t="str">
            <v>F01.02 C010 R150</v>
          </cell>
          <cell r="C237" t="str">
            <v>FT01.02-150</v>
          </cell>
          <cell r="D237" t="str">
            <v>Derivatives Hedge accounting</v>
          </cell>
          <cell r="E237">
            <v>25501015</v>
          </cell>
          <cell r="F237" t="str">
            <v>FV hedges - FX contracts - OTC - Exchange Rate Agreement - Liabs</v>
          </cell>
          <cell r="G237" t="str">
            <v>AC=25501015</v>
          </cell>
          <cell r="H237">
            <v>0</v>
          </cell>
          <cell r="I237">
            <v>0</v>
          </cell>
          <cell r="J237" t="e">
            <v>#N/A</v>
          </cell>
          <cell r="L237">
            <v>0</v>
          </cell>
          <cell r="P237" t="str">
            <v>Out of scope for credit risk</v>
          </cell>
          <cell r="Q237">
            <v>1</v>
          </cell>
        </row>
        <row r="238">
          <cell r="A238" t="str">
            <v>R210 - Derivatives</v>
          </cell>
          <cell r="B238" t="str">
            <v>F01.02 C010 R150</v>
          </cell>
          <cell r="C238" t="str">
            <v>FT01.02-150</v>
          </cell>
          <cell r="D238" t="str">
            <v>Derivatives Hedge accounting</v>
          </cell>
          <cell r="E238">
            <v>25501020</v>
          </cell>
          <cell r="F238" t="str">
            <v>FV hedges - FX contracts - OTC - Interest &amp; curr swaps - Liabs</v>
          </cell>
          <cell r="G238" t="str">
            <v>AC=25501020</v>
          </cell>
          <cell r="H238">
            <v>0</v>
          </cell>
          <cell r="I238">
            <v>0</v>
          </cell>
          <cell r="J238" t="e">
            <v>#N/A</v>
          </cell>
          <cell r="L238">
            <v>0</v>
          </cell>
          <cell r="P238" t="str">
            <v>Out of scope for credit risk</v>
          </cell>
          <cell r="Q238">
            <v>1</v>
          </cell>
        </row>
        <row r="239">
          <cell r="A239" t="str">
            <v>R210 - Derivatives</v>
          </cell>
          <cell r="B239" t="str">
            <v>F01.02 C010 R150</v>
          </cell>
          <cell r="C239" t="str">
            <v>FT01.02-150</v>
          </cell>
          <cell r="D239" t="str">
            <v>Derivatives Hedge accounting</v>
          </cell>
          <cell r="E239">
            <v>25502020</v>
          </cell>
          <cell r="F239" t="str">
            <v>FV hedges - Interest rate contracts - OTC - Swaps - Liabilities</v>
          </cell>
          <cell r="G239" t="str">
            <v>AC=25502020</v>
          </cell>
          <cell r="H239">
            <v>615389.11699999997</v>
          </cell>
          <cell r="I239">
            <v>615389.11699999997</v>
          </cell>
          <cell r="J239" t="str">
            <v>FT01.02-150</v>
          </cell>
          <cell r="L239">
            <v>615389.11699999997</v>
          </cell>
          <cell r="P239" t="str">
            <v>Out of scope for credit risk</v>
          </cell>
          <cell r="Q239">
            <v>1</v>
          </cell>
        </row>
        <row r="240">
          <cell r="A240" t="str">
            <v>R210 - Derivatives</v>
          </cell>
          <cell r="B240" t="str">
            <v>F01.02 C010 R150</v>
          </cell>
          <cell r="C240" t="str">
            <v>FT01.02-150</v>
          </cell>
          <cell r="D240" t="str">
            <v>Derivatives Hedge accounting</v>
          </cell>
          <cell r="E240">
            <v>25502030</v>
          </cell>
          <cell r="F240" t="str">
            <v>FV hedges - Interest rate contracts - OTC - Options - Liabilities</v>
          </cell>
          <cell r="G240" t="str">
            <v>AC=25502030</v>
          </cell>
          <cell r="H240">
            <v>1056511.371</v>
          </cell>
          <cell r="I240">
            <v>1056511.371</v>
          </cell>
          <cell r="J240" t="str">
            <v>FT01.02-150</v>
          </cell>
          <cell r="L240">
            <v>1056511.371</v>
          </cell>
          <cell r="P240" t="str">
            <v>Out of scope for credit risk</v>
          </cell>
          <cell r="Q240">
            <v>1</v>
          </cell>
        </row>
        <row r="241">
          <cell r="A241" t="str">
            <v>R210 - Derivatives</v>
          </cell>
          <cell r="B241" t="str">
            <v>F01.02 C010 R150</v>
          </cell>
          <cell r="C241" t="str">
            <v>FT01.02-150</v>
          </cell>
          <cell r="D241" t="str">
            <v>Derivatives Hedge accounting</v>
          </cell>
          <cell r="E241">
            <v>25504020</v>
          </cell>
          <cell r="F241" t="str">
            <v>FV hedges - Equity/index contracts - OTC - Options - Liabilities</v>
          </cell>
          <cell r="G241" t="str">
            <v>AC=25504020</v>
          </cell>
          <cell r="H241">
            <v>0</v>
          </cell>
          <cell r="I241">
            <v>0</v>
          </cell>
          <cell r="J241" t="e">
            <v>#N/A</v>
          </cell>
          <cell r="L241">
            <v>0</v>
          </cell>
          <cell r="P241" t="str">
            <v>Out of scope for credit risk</v>
          </cell>
          <cell r="Q241">
            <v>1</v>
          </cell>
        </row>
        <row r="242">
          <cell r="A242" t="str">
            <v>R210 - Derivatives</v>
          </cell>
          <cell r="B242" t="str">
            <v>F01.02 C010 R150</v>
          </cell>
          <cell r="C242" t="str">
            <v>FT01.02-150</v>
          </cell>
          <cell r="D242" t="str">
            <v>Derivatives Hedge accounting</v>
          </cell>
          <cell r="E242">
            <v>25512020</v>
          </cell>
          <cell r="F242" t="str">
            <v>CF hedges - Interest rate contracts - OTC - Swaps - Liabilities</v>
          </cell>
          <cell r="G242" t="str">
            <v>AC=25512020</v>
          </cell>
          <cell r="H242">
            <v>0</v>
          </cell>
          <cell r="I242">
            <v>0</v>
          </cell>
          <cell r="J242" t="str">
            <v>FT01.02-150</v>
          </cell>
          <cell r="L242">
            <v>0</v>
          </cell>
          <cell r="P242" t="str">
            <v>Out of scope for credit risk</v>
          </cell>
          <cell r="Q242">
            <v>1</v>
          </cell>
        </row>
        <row r="243">
          <cell r="A243" t="str">
            <v>R300 - Provisions</v>
          </cell>
          <cell r="B243" t="str">
            <v>F01.02 C010 R170</v>
          </cell>
          <cell r="C243" t="str">
            <v>FT01.02-180</v>
          </cell>
          <cell r="D243" t="str">
            <v>Pensions and other post employment defined benefit obligations</v>
          </cell>
          <cell r="E243">
            <v>25541010</v>
          </cell>
          <cell r="F243" t="str">
            <v>Net defined benefit liability on post-employment plans - Pensions</v>
          </cell>
          <cell r="G243" t="str">
            <v>AC=25541010</v>
          </cell>
          <cell r="H243">
            <v>75583.740999999995</v>
          </cell>
          <cell r="I243">
            <v>75583.740999999995</v>
          </cell>
          <cell r="J243" t="str">
            <v>FT01.02-180</v>
          </cell>
          <cell r="O243">
            <v>75583.740999999995</v>
          </cell>
          <cell r="P243" t="str">
            <v>Out of scope for credit risk</v>
          </cell>
          <cell r="Q243">
            <v>1</v>
          </cell>
        </row>
        <row r="244">
          <cell r="A244" t="str">
            <v>R300 - Provisions</v>
          </cell>
          <cell r="B244" t="str">
            <v>F01.02 C010 R170</v>
          </cell>
          <cell r="C244" t="str">
            <v>FT01.02-180</v>
          </cell>
          <cell r="D244" t="str">
            <v>Pensions and other post employment defined benefit obligations</v>
          </cell>
          <cell r="E244">
            <v>25541020</v>
          </cell>
          <cell r="F244" t="str">
            <v>Net defined benefit liability post-empl plans-Other than pensions</v>
          </cell>
          <cell r="G244" t="str">
            <v>AC=25541020</v>
          </cell>
          <cell r="H244">
            <v>48722</v>
          </cell>
          <cell r="I244">
            <v>48722</v>
          </cell>
          <cell r="J244" t="str">
            <v>FT01.02-180</v>
          </cell>
          <cell r="O244">
            <v>48722</v>
          </cell>
          <cell r="P244" t="str">
            <v>Out of scope for credit risk</v>
          </cell>
          <cell r="Q244">
            <v>1</v>
          </cell>
        </row>
        <row r="245">
          <cell r="A245" t="str">
            <v>R330 - Other liabilities</v>
          </cell>
          <cell r="B245" t="str">
            <v>F01.02 C010 R280</v>
          </cell>
          <cell r="C245" t="str">
            <v>FT01.02-280</v>
          </cell>
          <cell r="D245" t="str">
            <v>Other liabilities</v>
          </cell>
          <cell r="E245">
            <v>25541040</v>
          </cell>
          <cell r="F245" t="str">
            <v>Short term employee benefits - Social security charges</v>
          </cell>
          <cell r="G245" t="str">
            <v>AC=25541040</v>
          </cell>
          <cell r="H245">
            <v>25475.645156073802</v>
          </cell>
          <cell r="I245">
            <v>25475.645156073802</v>
          </cell>
          <cell r="J245" t="str">
            <v>FT01.02-280</v>
          </cell>
          <cell r="O245">
            <v>25475.645156073802</v>
          </cell>
          <cell r="P245" t="str">
            <v>Out of scope for credit risk</v>
          </cell>
          <cell r="Q245">
            <v>1</v>
          </cell>
        </row>
        <row r="246">
          <cell r="A246" t="str">
            <v>R330 - Other liabilities</v>
          </cell>
          <cell r="B246" t="str">
            <v>F01.02 C010 R280</v>
          </cell>
          <cell r="C246" t="str">
            <v>FT01.02-280</v>
          </cell>
          <cell r="D246" t="str">
            <v>Other liabilities</v>
          </cell>
          <cell r="E246">
            <v>25541045</v>
          </cell>
          <cell r="F246" t="str">
            <v>Short term employee benefits - Other than Social security charges</v>
          </cell>
          <cell r="G246" t="str">
            <v>AC=25541045</v>
          </cell>
          <cell r="H246">
            <v>22068.039319159197</v>
          </cell>
          <cell r="I246">
            <v>22068.039319159197</v>
          </cell>
          <cell r="J246" t="str">
            <v>FT01.02-280</v>
          </cell>
          <cell r="O246">
            <v>22068.039319159197</v>
          </cell>
          <cell r="P246" t="str">
            <v>Out of scope for credit risk</v>
          </cell>
          <cell r="Q246">
            <v>1</v>
          </cell>
        </row>
        <row r="247">
          <cell r="A247" t="str">
            <v>R300 - Provisions</v>
          </cell>
          <cell r="B247" t="str">
            <v>F01.02 C010 R170</v>
          </cell>
          <cell r="C247" t="str">
            <v>FT01.02-190</v>
          </cell>
          <cell r="D247" t="str">
            <v>Other long term employee benefits</v>
          </cell>
          <cell r="E247">
            <v>25541051</v>
          </cell>
          <cell r="F247" t="str">
            <v>Net defined benefit liability-Other LT empl benefits-Jubilee</v>
          </cell>
          <cell r="G247" t="str">
            <v>AC=25541051</v>
          </cell>
          <cell r="H247">
            <v>35970.277999999998</v>
          </cell>
          <cell r="I247">
            <v>35970.277999999998</v>
          </cell>
          <cell r="J247" t="str">
            <v>FT01.02-190</v>
          </cell>
          <cell r="O247">
            <v>35970.277999999998</v>
          </cell>
          <cell r="P247" t="str">
            <v>Out of scope for credit risk</v>
          </cell>
          <cell r="Q247">
            <v>1</v>
          </cell>
        </row>
        <row r="248">
          <cell r="A248" t="str">
            <v>R300 - Provisions</v>
          </cell>
          <cell r="B248" t="str">
            <v>F01.02 C010 R170</v>
          </cell>
          <cell r="C248" t="str">
            <v>FT01.02-190</v>
          </cell>
          <cell r="D248" t="str">
            <v>Other long term employee benefits</v>
          </cell>
          <cell r="E248">
            <v>25541052</v>
          </cell>
          <cell r="F248" t="str">
            <v>Net defined benefit liability-Other LT empl ben-Other th Jubilee</v>
          </cell>
          <cell r="G248" t="str">
            <v>AC=25541052</v>
          </cell>
          <cell r="H248">
            <v>86000.819195880104</v>
          </cell>
          <cell r="I248">
            <v>86000.819195880104</v>
          </cell>
          <cell r="J248" t="str">
            <v>FT01.02-190</v>
          </cell>
          <cell r="O248">
            <v>86000.819195880104</v>
          </cell>
          <cell r="P248" t="str">
            <v>Out of scope for credit risk</v>
          </cell>
          <cell r="Q248">
            <v>1</v>
          </cell>
        </row>
        <row r="249">
          <cell r="A249" t="str">
            <v>R330 - Other liabilities</v>
          </cell>
          <cell r="B249" t="str">
            <v>F01.02 C010 R280</v>
          </cell>
          <cell r="C249" t="str">
            <v>FT01.02-280</v>
          </cell>
          <cell r="D249" t="str">
            <v>Other liabilities</v>
          </cell>
          <cell r="E249">
            <v>25541060</v>
          </cell>
          <cell r="F249" t="str">
            <v>Net defined benefit liability - Termination benefits</v>
          </cell>
          <cell r="G249" t="str">
            <v>AC=25541060</v>
          </cell>
          <cell r="H249">
            <v>0</v>
          </cell>
          <cell r="I249">
            <v>0</v>
          </cell>
          <cell r="J249" t="str">
            <v>FT01.02-280</v>
          </cell>
          <cell r="O249">
            <v>0</v>
          </cell>
          <cell r="P249" t="str">
            <v>Out of scope for credit risk</v>
          </cell>
          <cell r="Q249">
            <v>1</v>
          </cell>
        </row>
        <row r="250">
          <cell r="A250" t="str">
            <v>R330 - Other liabilities</v>
          </cell>
          <cell r="B250" t="str">
            <v>F01.02 C010 R110</v>
          </cell>
          <cell r="C250" t="str">
            <v>FT01.02-140</v>
          </cell>
          <cell r="D250" t="str">
            <v>Other financial liabilities</v>
          </cell>
          <cell r="E250">
            <v>25551010</v>
          </cell>
          <cell r="F250" t="str">
            <v>Accounts payable</v>
          </cell>
          <cell r="G250" t="str">
            <v>AC=25551010</v>
          </cell>
          <cell r="H250">
            <v>173660.84137455799</v>
          </cell>
          <cell r="I250">
            <v>173183.310374558</v>
          </cell>
          <cell r="J250" t="str">
            <v>FT01.02-140</v>
          </cell>
          <cell r="O250">
            <v>173183.310374558</v>
          </cell>
          <cell r="P250" t="str">
            <v>Out of scope for credit risk</v>
          </cell>
          <cell r="Q250">
            <v>1</v>
          </cell>
        </row>
        <row r="251">
          <cell r="A251" t="str">
            <v>R330 - Other liabilities</v>
          </cell>
          <cell r="B251" t="str">
            <v>F01.02 C010 R110</v>
          </cell>
          <cell r="C251" t="str">
            <v>FT01.02-140</v>
          </cell>
          <cell r="D251" t="str">
            <v>Other financial liabilities</v>
          </cell>
          <cell r="E251">
            <v>25551020</v>
          </cell>
          <cell r="F251" t="str">
            <v>Factoring due to customers</v>
          </cell>
          <cell r="G251" t="str">
            <v>AC=25551020</v>
          </cell>
          <cell r="H251">
            <v>394946.03672803601</v>
          </cell>
          <cell r="I251">
            <v>394946.03672803601</v>
          </cell>
          <cell r="J251" t="str">
            <v>FT01.02-140</v>
          </cell>
          <cell r="O251">
            <v>394946.03672803601</v>
          </cell>
          <cell r="P251" t="str">
            <v>Out of scope for credit risk</v>
          </cell>
          <cell r="Q251">
            <v>1</v>
          </cell>
        </row>
        <row r="252">
          <cell r="A252" t="str">
            <v>R330 - Other liabilities</v>
          </cell>
          <cell r="B252" t="str">
            <v>F01.02 C010 R110</v>
          </cell>
          <cell r="C252" t="str">
            <v>FT01.02-140</v>
          </cell>
          <cell r="D252" t="str">
            <v>Other financial liabilities</v>
          </cell>
          <cell r="E252">
            <v>25551030</v>
          </cell>
          <cell r="F252" t="str">
            <v>Due to agents, policyholders and intermediaries</v>
          </cell>
          <cell r="G252" t="str">
            <v>AC=25551030</v>
          </cell>
          <cell r="H252">
            <v>310.16800000000001</v>
          </cell>
          <cell r="I252">
            <v>0</v>
          </cell>
          <cell r="J252" t="e">
            <v>#N/A</v>
          </cell>
          <cell r="O252">
            <v>0</v>
          </cell>
          <cell r="P252" t="str">
            <v>Out of scope for credit risk</v>
          </cell>
          <cell r="Q252">
            <v>1</v>
          </cell>
        </row>
        <row r="253">
          <cell r="A253" t="str">
            <v>R330 - Other liabilities</v>
          </cell>
          <cell r="B253" t="str">
            <v>F01.02 C010 R280</v>
          </cell>
          <cell r="C253" t="str">
            <v>FT01.02-280</v>
          </cell>
          <cell r="D253" t="str">
            <v>Other liabilities</v>
          </cell>
          <cell r="E253">
            <v>25551040</v>
          </cell>
          <cell r="F253" t="str">
            <v>VAT and other taxes payable</v>
          </cell>
          <cell r="G253" t="str">
            <v>AC=25551040</v>
          </cell>
          <cell r="H253">
            <v>116553.368169297</v>
          </cell>
          <cell r="I253">
            <v>116060.54816929699</v>
          </cell>
          <cell r="J253" t="str">
            <v>FT01.02-280</v>
          </cell>
          <cell r="O253">
            <v>116060.54816929699</v>
          </cell>
          <cell r="P253" t="str">
            <v>Out of scope for credit risk</v>
          </cell>
          <cell r="Q253">
            <v>1</v>
          </cell>
        </row>
        <row r="254">
          <cell r="A254" t="str">
            <v>R220 - Securities financing</v>
          </cell>
          <cell r="B254" t="str">
            <v>F01.02 C010 R110</v>
          </cell>
          <cell r="C254" t="str">
            <v>FT01.02-120</v>
          </cell>
          <cell r="D254" t="str">
            <v>Deposits</v>
          </cell>
          <cell r="E254">
            <v>25551080</v>
          </cell>
          <cell r="F254" t="str">
            <v>Payables related to securities transactions - Due to crdt.instit - DVP</v>
          </cell>
          <cell r="G254" t="str">
            <v>AC=25551080</v>
          </cell>
          <cell r="H254">
            <v>105155.829362887</v>
          </cell>
          <cell r="I254">
            <v>105155.829362887</v>
          </cell>
          <cell r="J254" t="str">
            <v>FT01.02-120</v>
          </cell>
          <cell r="O254">
            <v>105155.829362887</v>
          </cell>
          <cell r="P254" t="str">
            <v>Settlement Risk</v>
          </cell>
          <cell r="Q254">
            <v>1</v>
          </cell>
        </row>
        <row r="255">
          <cell r="A255" t="str">
            <v>R220 - Securities financing</v>
          </cell>
          <cell r="B255" t="str">
            <v>F01.02 C010 R110</v>
          </cell>
          <cell r="C255" t="str">
            <v>FT01.02-120</v>
          </cell>
          <cell r="D255" t="str">
            <v>Deposits</v>
          </cell>
          <cell r="E255">
            <v>25551081</v>
          </cell>
          <cell r="F255" t="str">
            <v>Payables related to securities transactions - Due to crdt.instit - FD</v>
          </cell>
          <cell r="G255" t="str">
            <v>AC=25551081</v>
          </cell>
          <cell r="H255">
            <v>479.62</v>
          </cell>
          <cell r="I255">
            <v>479.62</v>
          </cell>
          <cell r="J255" t="str">
            <v>FT01.02-120</v>
          </cell>
          <cell r="O255">
            <v>479.62</v>
          </cell>
          <cell r="P255" t="str">
            <v>Out of scope for credit risk</v>
          </cell>
          <cell r="Q255">
            <v>1</v>
          </cell>
        </row>
        <row r="256">
          <cell r="A256" t="str">
            <v>R220 - Securities financing</v>
          </cell>
          <cell r="B256" t="str">
            <v>F01.02 C010 R110</v>
          </cell>
          <cell r="C256" t="str">
            <v>FT01.02-120</v>
          </cell>
          <cell r="D256" t="str">
            <v>Deposits</v>
          </cell>
          <cell r="E256">
            <v>25551085</v>
          </cell>
          <cell r="F256" t="str">
            <v>Due to customers - Payables related to securities transactions - DVP</v>
          </cell>
          <cell r="G256" t="str">
            <v>AC=25551085</v>
          </cell>
          <cell r="H256">
            <v>1357887.1100415001</v>
          </cell>
          <cell r="I256">
            <v>1357887.1100415001</v>
          </cell>
          <cell r="J256" t="str">
            <v>FT01.02-120</v>
          </cell>
          <cell r="O256">
            <v>1357887.1100415001</v>
          </cell>
          <cell r="P256" t="str">
            <v>Settlement Risk</v>
          </cell>
          <cell r="Q256">
            <v>1</v>
          </cell>
        </row>
        <row r="257">
          <cell r="A257" t="str">
            <v>R220 - Securities financing</v>
          </cell>
          <cell r="B257" t="str">
            <v>F01.02 C010 R110</v>
          </cell>
          <cell r="C257" t="str">
            <v>FT01.02-120</v>
          </cell>
          <cell r="D257" t="str">
            <v>Deposits</v>
          </cell>
          <cell r="E257">
            <v>25551086</v>
          </cell>
          <cell r="F257" t="str">
            <v>Due to customers - Payables related to securities transactions - FD</v>
          </cell>
          <cell r="G257" t="str">
            <v>AC=25551086</v>
          </cell>
          <cell r="H257">
            <v>4.9219999999999997</v>
          </cell>
          <cell r="I257">
            <v>4.9219999999999997</v>
          </cell>
          <cell r="J257" t="str">
            <v>FT01.02-120</v>
          </cell>
          <cell r="O257">
            <v>4.9219999999999997</v>
          </cell>
          <cell r="P257" t="str">
            <v>Out of scope for credit risk</v>
          </cell>
          <cell r="Q257">
            <v>1</v>
          </cell>
        </row>
        <row r="258">
          <cell r="A258" t="str">
            <v>R330 - Other liabilities</v>
          </cell>
          <cell r="B258" t="str">
            <v>komt alleen bij verzek voor</v>
          </cell>
          <cell r="C258" t="str">
            <v>F17.03 C010 R170</v>
          </cell>
          <cell r="D258" t="e">
            <v>#N/A</v>
          </cell>
          <cell r="E258">
            <v>25591010</v>
          </cell>
          <cell r="F258" t="str">
            <v>Due to reinsurers</v>
          </cell>
          <cell r="G258" t="str">
            <v>AC=25591010</v>
          </cell>
          <cell r="H258">
            <v>5.85</v>
          </cell>
          <cell r="I258">
            <v>0</v>
          </cell>
          <cell r="J258" t="e">
            <v>#N/A</v>
          </cell>
          <cell r="O258">
            <v>0</v>
          </cell>
          <cell r="P258" t="str">
            <v>Out of scope for credit risk</v>
          </cell>
          <cell r="Q258">
            <v>1</v>
          </cell>
        </row>
        <row r="259">
          <cell r="A259" t="str">
            <v>R330 - Other liabilities</v>
          </cell>
          <cell r="B259" t="str">
            <v>F01.02 C010 R280</v>
          </cell>
          <cell r="C259" t="str">
            <v>FT01.02-280</v>
          </cell>
          <cell r="D259" t="str">
            <v>Other liabilities</v>
          </cell>
          <cell r="E259">
            <v>25599010</v>
          </cell>
          <cell r="F259" t="str">
            <v>Other liabilities - Other</v>
          </cell>
          <cell r="G259" t="str">
            <v>AC=25599010</v>
          </cell>
          <cell r="H259">
            <v>1598223.49654125</v>
          </cell>
          <cell r="I259">
            <v>1597757.1635412499</v>
          </cell>
          <cell r="J259" t="str">
            <v>FT01.02-280</v>
          </cell>
          <cell r="O259">
            <v>1597757.1635412499</v>
          </cell>
          <cell r="P259" t="str">
            <v>Out of scope for credit risk</v>
          </cell>
          <cell r="Q259">
            <v>1</v>
          </cell>
        </row>
        <row r="260">
          <cell r="A260" t="str">
            <v>R330 - Other liabilities</v>
          </cell>
          <cell r="B260" t="str">
            <v>F01.02 C010 R280</v>
          </cell>
          <cell r="C260" t="str">
            <v>FT01.02-280</v>
          </cell>
          <cell r="D260" t="str">
            <v>Other liabilities</v>
          </cell>
          <cell r="E260">
            <v>25599910</v>
          </cell>
          <cell r="F260" t="str">
            <v>C-Elim IC transactions balance sheet</v>
          </cell>
          <cell r="G260" t="str">
            <v>AC=25599910</v>
          </cell>
          <cell r="H260">
            <v>4.0650367736816403E-8</v>
          </cell>
          <cell r="I260">
            <v>-6.1154365539550796E-8</v>
          </cell>
          <cell r="J260" t="str">
            <v>FT01.02-280</v>
          </cell>
          <cell r="O260">
            <v>-6.1154365539550796E-8</v>
          </cell>
          <cell r="P260" t="str">
            <v>Out of scope for credit risk</v>
          </cell>
          <cell r="Q260">
            <v>1</v>
          </cell>
        </row>
        <row r="261">
          <cell r="A261" t="str">
            <v>R330 - Other liabilities</v>
          </cell>
          <cell r="B261" t="str">
            <v>F01.02 C010 R280</v>
          </cell>
          <cell r="C261" t="str">
            <v>FT01.02-280</v>
          </cell>
          <cell r="D261" t="str">
            <v>Other liabilities</v>
          </cell>
          <cell r="E261">
            <v>25599911</v>
          </cell>
          <cell r="F261" t="str">
            <v>C-Adj IC transactions balance sheet</v>
          </cell>
          <cell r="G261" t="str">
            <v>AC=25599911</v>
          </cell>
          <cell r="H261">
            <v>31372.485916485897</v>
          </cell>
          <cell r="I261">
            <v>30415.975916485899</v>
          </cell>
          <cell r="J261" t="str">
            <v>FT01.02-280</v>
          </cell>
          <cell r="O261">
            <v>30415.975916485899</v>
          </cell>
          <cell r="P261" t="str">
            <v>Out of scope for credit risk</v>
          </cell>
          <cell r="Q261">
            <v>1</v>
          </cell>
        </row>
        <row r="262">
          <cell r="A262" t="str">
            <v>R330 - Other liabilities</v>
          </cell>
          <cell r="B262" t="str">
            <v>F01.02 C010 R280</v>
          </cell>
          <cell r="C262" t="str">
            <v>FT01.02-280</v>
          </cell>
          <cell r="D262" t="str">
            <v>Other liabilities</v>
          </cell>
          <cell r="E262">
            <v>25599920</v>
          </cell>
          <cell r="F262" t="str">
            <v>C-Elimination of dividends</v>
          </cell>
          <cell r="G262" t="str">
            <v>AC=25599920</v>
          </cell>
          <cell r="H262">
            <v>-4.24364826E-4</v>
          </cell>
          <cell r="I262">
            <v>-4.24364826E-4</v>
          </cell>
          <cell r="J262" t="str">
            <v>FT01.02-280</v>
          </cell>
          <cell r="O262">
            <v>-4.24364826E-4</v>
          </cell>
          <cell r="P262" t="str">
            <v>Out of scope for credit risk</v>
          </cell>
          <cell r="Q262">
            <v>1</v>
          </cell>
        </row>
        <row r="263">
          <cell r="A263" t="str">
            <v>R210 - Derivatives</v>
          </cell>
          <cell r="B263" t="str">
            <v>F01.02 C010 R010</v>
          </cell>
          <cell r="C263" t="str">
            <v>FT01.02-020</v>
          </cell>
          <cell r="D263" t="str">
            <v>Derivatives</v>
          </cell>
          <cell r="E263">
            <v>25613110</v>
          </cell>
          <cell r="F263" t="str">
            <v>Non trading Non hedging - FX contracts - OTC - Forwards - Liabilities</v>
          </cell>
          <cell r="G263" t="str">
            <v>AC=25613110</v>
          </cell>
          <cell r="H263">
            <v>403.71450981005</v>
          </cell>
          <cell r="I263">
            <v>403.71450981005</v>
          </cell>
          <cell r="J263" t="str">
            <v>FT01.02-020</v>
          </cell>
          <cell r="L263">
            <v>403.71450981005</v>
          </cell>
          <cell r="P263" t="str">
            <v>Out of scope for credit risk</v>
          </cell>
          <cell r="Q263">
            <v>1</v>
          </cell>
        </row>
        <row r="264">
          <cell r="A264" t="str">
            <v>R210 - Derivatives</v>
          </cell>
          <cell r="B264" t="str">
            <v>F01.02 C010 R010</v>
          </cell>
          <cell r="C264" t="str">
            <v>FT01.02-020</v>
          </cell>
          <cell r="D264" t="str">
            <v>Derivatives</v>
          </cell>
          <cell r="E264">
            <v>25613120</v>
          </cell>
          <cell r="F264" t="str">
            <v>Non trading Non hedging - FX contracts - OTC - Interest &amp; currency swaps - Liabs</v>
          </cell>
          <cell r="G264" t="str">
            <v>AC=25613120</v>
          </cell>
          <cell r="H264">
            <v>576680.74493973993</v>
          </cell>
          <cell r="I264">
            <v>576680.74493973993</v>
          </cell>
          <cell r="J264" t="str">
            <v>FT01.02-020</v>
          </cell>
          <cell r="L264">
            <v>576680.74493973993</v>
          </cell>
          <cell r="P264" t="str">
            <v>Out of scope for credit risk</v>
          </cell>
          <cell r="Q264">
            <v>1</v>
          </cell>
        </row>
        <row r="265">
          <cell r="A265" t="str">
            <v>R210 - Derivatives</v>
          </cell>
          <cell r="B265" t="str">
            <v>F01.02 C010 R010</v>
          </cell>
          <cell r="C265" t="str">
            <v>FT01.02-020</v>
          </cell>
          <cell r="D265" t="str">
            <v>Derivatives</v>
          </cell>
          <cell r="E265">
            <v>25613130</v>
          </cell>
          <cell r="F265" t="str">
            <v>Non trading Non hedging - FX contracts - OTC - Options - Liabilities</v>
          </cell>
          <cell r="G265" t="str">
            <v>AC=25613130</v>
          </cell>
          <cell r="H265">
            <v>11.227</v>
          </cell>
          <cell r="I265">
            <v>11.227</v>
          </cell>
          <cell r="J265" t="str">
            <v>FT01.02-020</v>
          </cell>
          <cell r="L265">
            <v>11.227</v>
          </cell>
          <cell r="P265" t="str">
            <v>Out of scope for credit risk</v>
          </cell>
          <cell r="Q265">
            <v>1</v>
          </cell>
        </row>
        <row r="266">
          <cell r="A266" t="str">
            <v>R210 - Derivatives</v>
          </cell>
          <cell r="B266" t="str">
            <v>F01.02 C010 R010</v>
          </cell>
          <cell r="C266" t="str">
            <v>FT01.02-020</v>
          </cell>
          <cell r="D266" t="str">
            <v>Derivatives</v>
          </cell>
          <cell r="E266">
            <v>25613220</v>
          </cell>
          <cell r="F266" t="str">
            <v>Non trading Non hedging - Interest rate contracts - OTC - Swaps - Liabilities</v>
          </cell>
          <cell r="G266" t="str">
            <v>AC=25613220</v>
          </cell>
          <cell r="H266">
            <v>25583.059000000001</v>
          </cell>
          <cell r="I266">
            <v>25583.059000000001</v>
          </cell>
          <cell r="J266" t="str">
            <v>FT01.02-020</v>
          </cell>
          <cell r="L266">
            <v>25583.059000000001</v>
          </cell>
          <cell r="P266" t="str">
            <v>Out of scope for credit risk</v>
          </cell>
          <cell r="Q266">
            <v>1</v>
          </cell>
        </row>
        <row r="267">
          <cell r="A267" t="str">
            <v>R210 - Derivatives</v>
          </cell>
          <cell r="B267" t="str">
            <v>F01.02 C010 R010</v>
          </cell>
          <cell r="C267" t="str">
            <v>FT01.02-020</v>
          </cell>
          <cell r="D267" t="str">
            <v>Derivatives</v>
          </cell>
          <cell r="E267">
            <v>25613230</v>
          </cell>
          <cell r="F267" t="str">
            <v>Non trading Non hedging - Interest rate contracts - OTC - Options - Liabilities</v>
          </cell>
          <cell r="G267" t="str">
            <v>AC=25613230</v>
          </cell>
          <cell r="H267">
            <v>27754.507000000001</v>
          </cell>
          <cell r="I267">
            <v>27754.507000000001</v>
          </cell>
          <cell r="J267" t="str">
            <v>FT01.02-020</v>
          </cell>
          <cell r="L267">
            <v>27754.507000000001</v>
          </cell>
          <cell r="P267" t="str">
            <v>Out of scope for credit risk</v>
          </cell>
          <cell r="Q267">
            <v>1</v>
          </cell>
        </row>
        <row r="268">
          <cell r="A268" t="str">
            <v>R210 - Derivatives</v>
          </cell>
          <cell r="B268" t="str">
            <v>F01.02 C010 R010</v>
          </cell>
          <cell r="C268" t="str">
            <v>FT01.02-020</v>
          </cell>
          <cell r="D268" t="str">
            <v>Derivatives</v>
          </cell>
          <cell r="E268">
            <v>25613330</v>
          </cell>
          <cell r="F268" t="str">
            <v xml:space="preserve">NTNH-Com Contr-ExcTr-Fut-L (ADDED MANUALLY) </v>
          </cell>
          <cell r="G268" t="str">
            <v>AC=25613330</v>
          </cell>
          <cell r="H268">
            <v>131830.59995786898</v>
          </cell>
          <cell r="I268">
            <v>131830.59995786898</v>
          </cell>
          <cell r="J268" t="str">
            <v>FT01.02-020</v>
          </cell>
          <cell r="L268">
            <v>131830.59995786898</v>
          </cell>
          <cell r="P268" t="str">
            <v>Out of scope for credit risk</v>
          </cell>
          <cell r="Q268">
            <v>1</v>
          </cell>
        </row>
        <row r="269">
          <cell r="A269" t="str">
            <v>R210 - Derivatives</v>
          </cell>
          <cell r="B269" t="str">
            <v>F01.02 C010 R010</v>
          </cell>
          <cell r="C269" t="str">
            <v>FT01.02-020</v>
          </cell>
          <cell r="D269" t="str">
            <v>Derivatives</v>
          </cell>
          <cell r="E269">
            <v>25613420</v>
          </cell>
          <cell r="F269" t="str">
            <v>Non trading Non hedging - Equity/index contracts - OTC - Options - Liabilities</v>
          </cell>
          <cell r="G269" t="str">
            <v>AC=25613420</v>
          </cell>
          <cell r="H269">
            <v>7.4020000000000001</v>
          </cell>
          <cell r="I269">
            <v>7.4020000000000001</v>
          </cell>
          <cell r="J269" t="str">
            <v>FT01.02-020</v>
          </cell>
          <cell r="L269">
            <v>7.4020000000000001</v>
          </cell>
          <cell r="P269" t="str">
            <v>Out of scope for credit risk</v>
          </cell>
          <cell r="Q269">
            <v>1</v>
          </cell>
        </row>
        <row r="270">
          <cell r="A270" t="str">
            <v>R210 - Derivatives</v>
          </cell>
          <cell r="B270" t="str">
            <v>F01.02 C010 R010</v>
          </cell>
          <cell r="C270" t="str">
            <v>FT01.02-020</v>
          </cell>
          <cell r="D270" t="str">
            <v>Derivatives</v>
          </cell>
          <cell r="E270">
            <v>25613430</v>
          </cell>
          <cell r="F270" t="str">
            <v>Non trading Non hedging - Equity/index contracts - Exch traded - Futures - Liabs</v>
          </cell>
          <cell r="G270" t="str">
            <v>AC=25613430</v>
          </cell>
          <cell r="H270">
            <v>0</v>
          </cell>
          <cell r="I270">
            <v>0</v>
          </cell>
          <cell r="J270" t="e">
            <v>#N/A</v>
          </cell>
          <cell r="L270">
            <v>0</v>
          </cell>
          <cell r="P270" t="str">
            <v>Out of scope for credit risk</v>
          </cell>
          <cell r="Q270">
            <v>1</v>
          </cell>
        </row>
        <row r="271">
          <cell r="A271" t="str">
            <v>R210 - Derivatives</v>
          </cell>
          <cell r="B271" t="str">
            <v>F01.02 C010 R010</v>
          </cell>
          <cell r="C271" t="str">
            <v>FT01.02-020</v>
          </cell>
          <cell r="D271" t="str">
            <v>Derivatives</v>
          </cell>
          <cell r="E271">
            <v>25613910</v>
          </cell>
          <cell r="F271" t="str">
            <v>Non trading Non hedging Derivative financial instruments - Liabilities - Other</v>
          </cell>
          <cell r="G271" t="str">
            <v>AC=25613910</v>
          </cell>
          <cell r="H271">
            <v>21305.352280424198</v>
          </cell>
          <cell r="I271">
            <v>21305.352280424198</v>
          </cell>
          <cell r="J271" t="str">
            <v>FT01.02-020</v>
          </cell>
          <cell r="L271">
            <v>21305.352280424198</v>
          </cell>
          <cell r="P271" t="str">
            <v>Out of scope for credit risk</v>
          </cell>
          <cell r="Q271">
            <v>1</v>
          </cell>
        </row>
        <row r="272">
          <cell r="A272" t="str">
            <v>R330 - Other liabilities</v>
          </cell>
          <cell r="B272" t="str">
            <v>F01.02 C010 R280</v>
          </cell>
          <cell r="C272" t="str">
            <v>FT01.02-280</v>
          </cell>
          <cell r="D272" t="str">
            <v>Other liabilities</v>
          </cell>
          <cell r="E272">
            <v>25691010</v>
          </cell>
          <cell r="F272" t="str">
            <v>Bonus reservation</v>
          </cell>
          <cell r="G272" t="str">
            <v>AC=25691010</v>
          </cell>
          <cell r="H272">
            <v>165720.380323558</v>
          </cell>
          <cell r="I272">
            <v>165613.73732355802</v>
          </cell>
          <cell r="J272" t="str">
            <v>FT01.02-280</v>
          </cell>
          <cell r="O272">
            <v>165613.73732355802</v>
          </cell>
          <cell r="P272" t="str">
            <v>Out of scope for credit risk</v>
          </cell>
          <cell r="Q272">
            <v>1</v>
          </cell>
        </row>
        <row r="273">
          <cell r="A273" t="str">
            <v>R330 - Other liabilities</v>
          </cell>
          <cell r="B273" t="str">
            <v>F01.02 C010 R280</v>
          </cell>
          <cell r="C273" t="str">
            <v>FT01.02-280</v>
          </cell>
          <cell r="D273" t="str">
            <v>Other liabilities</v>
          </cell>
          <cell r="E273">
            <v>25691020</v>
          </cell>
          <cell r="F273" t="str">
            <v>Performance certificates issued under variable remuneration plan (CRDIII)</v>
          </cell>
          <cell r="G273" t="str">
            <v>AC=25691020</v>
          </cell>
          <cell r="H273">
            <v>31433.6359159655</v>
          </cell>
          <cell r="I273">
            <v>31433.6359159655</v>
          </cell>
          <cell r="J273" t="str">
            <v>FT01.02-280</v>
          </cell>
          <cell r="O273">
            <v>31433.6359159655</v>
          </cell>
          <cell r="P273" t="str">
            <v>Out of scope for credit risk</v>
          </cell>
          <cell r="Q273">
            <v>1</v>
          </cell>
        </row>
        <row r="274">
          <cell r="A274" t="str">
            <v>R300 - Provisions</v>
          </cell>
          <cell r="B274" t="str">
            <v>F01.02 C010 R170</v>
          </cell>
          <cell r="C274" t="str">
            <v>FT01.02-220</v>
          </cell>
          <cell r="D274" t="str">
            <v>Commitments and guarantee given</v>
          </cell>
          <cell r="E274">
            <v>26001030</v>
          </cell>
          <cell r="F274" t="str">
            <v>Acc provision - Credit commitments - crdt.instit - IBNI</v>
          </cell>
          <cell r="G274" t="str">
            <v>AC=26001030</v>
          </cell>
          <cell r="H274">
            <v>872.16986147772002</v>
          </cell>
          <cell r="I274">
            <v>872.16986147772002</v>
          </cell>
          <cell r="J274" t="str">
            <v>FT01.02-220</v>
          </cell>
          <cell r="O274">
            <v>872.16986147772002</v>
          </cell>
          <cell r="P274" t="str">
            <v>Out of scope for credit risk</v>
          </cell>
          <cell r="Q274">
            <v>1</v>
          </cell>
        </row>
        <row r="275">
          <cell r="A275" t="str">
            <v>R300 - Provisions</v>
          </cell>
          <cell r="B275" t="str">
            <v>F01.02 C010 R170</v>
          </cell>
          <cell r="C275" t="str">
            <v>FT01.02-220</v>
          </cell>
          <cell r="D275" t="str">
            <v>Commitments and guarantee given</v>
          </cell>
          <cell r="E275">
            <v>26011010</v>
          </cell>
          <cell r="F275" t="str">
            <v>Acc provision - Credit commit - Cust - Credit risk-Other than CDO</v>
          </cell>
          <cell r="G275" t="str">
            <v>AC=26011010</v>
          </cell>
          <cell r="H275">
            <v>50</v>
          </cell>
          <cell r="I275">
            <v>50</v>
          </cell>
          <cell r="J275" t="str">
            <v>FT01.02-220</v>
          </cell>
          <cell r="O275">
            <v>50</v>
          </cell>
          <cell r="P275" t="str">
            <v>Out of scope for credit risk</v>
          </cell>
          <cell r="Q275">
            <v>1</v>
          </cell>
        </row>
        <row r="276">
          <cell r="A276" t="str">
            <v>R300 - Provisions</v>
          </cell>
          <cell r="B276" t="str">
            <v>F01.02 C010 R170</v>
          </cell>
          <cell r="C276" t="str">
            <v>FT01.02-220</v>
          </cell>
          <cell r="D276" t="str">
            <v>Commitments and guarantee given</v>
          </cell>
          <cell r="E276">
            <v>26011030</v>
          </cell>
          <cell r="F276" t="str">
            <v>Acc provision - Credit commitments - Cust - IBNI</v>
          </cell>
          <cell r="G276" t="str">
            <v>AC=26011030</v>
          </cell>
          <cell r="H276">
            <v>5166.1982129414801</v>
          </cell>
          <cell r="I276">
            <v>5166.1982129414801</v>
          </cell>
          <cell r="J276" t="str">
            <v>FT01.02-220</v>
          </cell>
          <cell r="O276">
            <v>5166.1982129414801</v>
          </cell>
          <cell r="P276" t="str">
            <v>Out of scope for credit risk</v>
          </cell>
          <cell r="Q276">
            <v>1</v>
          </cell>
        </row>
        <row r="277">
          <cell r="A277" t="str">
            <v>R300 - Provisions</v>
          </cell>
          <cell r="B277" t="str">
            <v>F01.02 C010 R170</v>
          </cell>
          <cell r="C277" t="str">
            <v>FT01.02-200</v>
          </cell>
          <cell r="D277" t="str">
            <v>Restructuring</v>
          </cell>
          <cell r="E277">
            <v>26091019</v>
          </cell>
          <cell r="F277" t="str">
            <v>Accumulated provision - Restructuring - Staff expenses</v>
          </cell>
          <cell r="G277" t="str">
            <v>AC=26091019</v>
          </cell>
          <cell r="H277">
            <v>363533.37931327801</v>
          </cell>
          <cell r="I277">
            <v>363533.37931327801</v>
          </cell>
          <cell r="J277" t="str">
            <v>FT01.02-200</v>
          </cell>
          <cell r="O277">
            <v>363533.37931327801</v>
          </cell>
          <cell r="P277" t="str">
            <v>Out of scope for credit risk</v>
          </cell>
          <cell r="Q277">
            <v>1</v>
          </cell>
        </row>
        <row r="278">
          <cell r="A278" t="str">
            <v>R300 - Provisions</v>
          </cell>
          <cell r="B278" t="str">
            <v>F01.02 C010 R170</v>
          </cell>
          <cell r="C278" t="str">
            <v>FT01.02-200</v>
          </cell>
          <cell r="D278" t="str">
            <v>Restructuring</v>
          </cell>
          <cell r="E278">
            <v>26091020</v>
          </cell>
          <cell r="F278" t="str">
            <v>Accumulated provision - Restructuring - Other than staff expenses</v>
          </cell>
          <cell r="G278" t="str">
            <v>AC=26091020</v>
          </cell>
          <cell r="H278">
            <v>40896.710530277604</v>
          </cell>
          <cell r="I278">
            <v>40896.710530277604</v>
          </cell>
          <cell r="J278" t="str">
            <v>FT01.02-200</v>
          </cell>
          <cell r="O278">
            <v>40896.710530277604</v>
          </cell>
          <cell r="P278" t="str">
            <v>Out of scope for credit risk</v>
          </cell>
          <cell r="Q278">
            <v>1</v>
          </cell>
        </row>
        <row r="279">
          <cell r="A279" t="str">
            <v>R300 - Provisions</v>
          </cell>
          <cell r="B279" t="str">
            <v>F01.02 C010 R170</v>
          </cell>
          <cell r="C279" t="str">
            <v>FT01.02-210</v>
          </cell>
          <cell r="D279" t="str">
            <v>Pending legal issues and tax litigation</v>
          </cell>
          <cell r="E279">
            <v>26091021</v>
          </cell>
          <cell r="F279" t="str">
            <v>Accumulated provision - Legal matters</v>
          </cell>
          <cell r="G279" t="str">
            <v>AC=26091021</v>
          </cell>
          <cell r="H279">
            <v>692245.45312392607</v>
          </cell>
          <cell r="I279">
            <v>692245.45312392607</v>
          </cell>
          <cell r="J279" t="str">
            <v>FT01.02-210</v>
          </cell>
          <cell r="O279">
            <v>692245.45312392607</v>
          </cell>
          <cell r="P279" t="str">
            <v>Out of scope for credit risk</v>
          </cell>
          <cell r="Q279">
            <v>1</v>
          </cell>
        </row>
        <row r="280">
          <cell r="A280" t="str">
            <v>R300 - Provisions</v>
          </cell>
          <cell r="B280" t="str">
            <v>F01.02 C010 R170</v>
          </cell>
          <cell r="C280" t="str">
            <v>FT01.02-210</v>
          </cell>
          <cell r="D280" t="str">
            <v>Pending legal issues and tax litigation</v>
          </cell>
          <cell r="E280">
            <v>26091022</v>
          </cell>
          <cell r="F280" t="str">
            <v>Accumulated provision - Tax Litigation</v>
          </cell>
          <cell r="G280" t="str">
            <v>AC=26091022</v>
          </cell>
          <cell r="H280">
            <v>65978.092000000004</v>
          </cell>
          <cell r="I280">
            <v>65978.092000000004</v>
          </cell>
          <cell r="J280" t="str">
            <v>FT01.02-210</v>
          </cell>
          <cell r="O280">
            <v>65978.092000000004</v>
          </cell>
          <cell r="P280" t="str">
            <v>Out of scope for credit risk</v>
          </cell>
          <cell r="Q280">
            <v>1</v>
          </cell>
        </row>
        <row r="281">
          <cell r="A281" t="str">
            <v>R300 - Provisions</v>
          </cell>
          <cell r="B281" t="str">
            <v>F01.02 C010 R170</v>
          </cell>
          <cell r="C281" t="str">
            <v>FT01.02-230</v>
          </cell>
          <cell r="D281" t="str">
            <v>Other provisions</v>
          </cell>
          <cell r="E281">
            <v>26091023</v>
          </cell>
          <cell r="F281" t="str">
            <v>Accumulated provision - Contractual Engagements</v>
          </cell>
          <cell r="G281" t="str">
            <v>AC=26091023</v>
          </cell>
          <cell r="H281">
            <v>16470.487905159</v>
          </cell>
          <cell r="I281">
            <v>16470.487905159</v>
          </cell>
          <cell r="J281" t="str">
            <v>FT01.02-230</v>
          </cell>
          <cell r="O281">
            <v>16470.487905159</v>
          </cell>
          <cell r="P281" t="str">
            <v>Out of scope for credit risk</v>
          </cell>
          <cell r="Q281">
            <v>1</v>
          </cell>
        </row>
        <row r="282">
          <cell r="A282" t="str">
            <v>R300 - Provisions</v>
          </cell>
          <cell r="B282" t="str">
            <v>F01.02 C010 R170</v>
          </cell>
          <cell r="C282" t="str">
            <v>FT01.02-190</v>
          </cell>
          <cell r="D282" t="str">
            <v>Other long term employee benefits</v>
          </cell>
          <cell r="E282">
            <v>26091029</v>
          </cell>
          <cell r="F282" t="str">
            <v>Provision: other staff provisions (not pension related, not restructuring)</v>
          </cell>
          <cell r="G282" t="str">
            <v>AC=26091029</v>
          </cell>
          <cell r="H282">
            <v>5.7220000000000004</v>
          </cell>
          <cell r="I282">
            <v>5.7220000000000004</v>
          </cell>
          <cell r="J282" t="str">
            <v>FT01.02-190</v>
          </cell>
          <cell r="O282">
            <v>5.7220000000000004</v>
          </cell>
          <cell r="P282" t="str">
            <v>Out of scope for credit risk</v>
          </cell>
          <cell r="Q282">
            <v>1</v>
          </cell>
        </row>
        <row r="283">
          <cell r="A283" t="str">
            <v>R300 - Provisions</v>
          </cell>
          <cell r="B283" t="str">
            <v>F01.02 C010 R170</v>
          </cell>
          <cell r="C283" t="str">
            <v>FT01.02-230</v>
          </cell>
          <cell r="D283" t="str">
            <v>Other provisions</v>
          </cell>
          <cell r="E283">
            <v>26091030</v>
          </cell>
          <cell r="F283" t="str">
            <v>Accumulated provision - Other</v>
          </cell>
          <cell r="G283" t="str">
            <v>AC=26091030</v>
          </cell>
          <cell r="H283">
            <v>35417.649472000005</v>
          </cell>
          <cell r="I283">
            <v>35417.649472000005</v>
          </cell>
          <cell r="J283" t="str">
            <v>FT01.02-230</v>
          </cell>
          <cell r="O283">
            <v>35417.649472000005</v>
          </cell>
          <cell r="P283" t="str">
            <v>Out of scope for credit risk</v>
          </cell>
          <cell r="Q283">
            <v>1</v>
          </cell>
        </row>
        <row r="284">
          <cell r="A284" t="str">
            <v>R330 - Other liabilities</v>
          </cell>
          <cell r="B284" t="str">
            <v>komt alleen bij verzek voor</v>
          </cell>
          <cell r="C284" t="str">
            <v>F17.03 C010 R170</v>
          </cell>
          <cell r="D284" t="e">
            <v>#N/A</v>
          </cell>
          <cell r="E284">
            <v>26501010</v>
          </cell>
          <cell r="F284" t="str">
            <v>Technical provision insurance contr polhdrs bearing investm risk</v>
          </cell>
          <cell r="G284" t="str">
            <v>AC=26501010</v>
          </cell>
          <cell r="H284">
            <v>0</v>
          </cell>
          <cell r="I284">
            <v>0</v>
          </cell>
          <cell r="J284" t="e">
            <v>#N/A</v>
          </cell>
          <cell r="O284">
            <v>0</v>
          </cell>
          <cell r="P284" t="str">
            <v>Out of scope for credit risk</v>
          </cell>
          <cell r="Q284">
            <v>1</v>
          </cell>
        </row>
        <row r="285">
          <cell r="A285" t="str">
            <v>R310 - Liabilities held for sale</v>
          </cell>
          <cell r="B285" t="str">
            <v>F01.02 C010 R290</v>
          </cell>
          <cell r="C285" t="str">
            <v>FT01.02-290</v>
          </cell>
          <cell r="D285" t="str">
            <v>Liabilities included in disposal groups classified as held for sale</v>
          </cell>
          <cell r="E285">
            <v>27001010</v>
          </cell>
          <cell r="F285" t="str">
            <v>Liabilities included in disposal groups classified as HFS</v>
          </cell>
          <cell r="G285" t="str">
            <v>AC=27001010</v>
          </cell>
          <cell r="H285">
            <v>4843110.3990000002</v>
          </cell>
          <cell r="I285">
            <v>2104519.517</v>
          </cell>
          <cell r="J285" t="str">
            <v>FT01.02-290</v>
          </cell>
          <cell r="O285">
            <v>2104519.517</v>
          </cell>
          <cell r="P285" t="str">
            <v>Out of scope for credit risk</v>
          </cell>
          <cell r="Q285">
            <v>1</v>
          </cell>
        </row>
        <row r="286">
          <cell r="A286" t="str">
            <v>R330 - Other liabilities</v>
          </cell>
          <cell r="B286" t="str">
            <v>F01.02 C010 R280</v>
          </cell>
          <cell r="C286" t="str">
            <v>FT01.02-280</v>
          </cell>
          <cell r="D286" t="str">
            <v>Other liabilities</v>
          </cell>
          <cell r="E286">
            <v>29999999</v>
          </cell>
          <cell r="F286" t="str">
            <v>Allocated liabilities</v>
          </cell>
          <cell r="G286" t="str">
            <v>AC=29999999</v>
          </cell>
          <cell r="H286">
            <v>0</v>
          </cell>
          <cell r="I286">
            <v>0</v>
          </cell>
          <cell r="J286" t="str">
            <v>FT01.02-280</v>
          </cell>
          <cell r="O286">
            <v>0</v>
          </cell>
          <cell r="P286" t="str">
            <v>Out of scope for credit risk</v>
          </cell>
          <cell r="Q286">
            <v>1</v>
          </cell>
        </row>
        <row r="287">
          <cell r="A287" t="str">
            <v>R030 - Derivatives</v>
          </cell>
          <cell r="C287" t="e">
            <v>#N/A</v>
          </cell>
          <cell r="D287" t="e">
            <v>#N/A</v>
          </cell>
          <cell r="E287">
            <v>10524025</v>
          </cell>
          <cell r="F287" t="str">
            <v>Trading - equity/index contracts - OTC - swaps - assets</v>
          </cell>
          <cell r="G287" t="str">
            <v>AC=10524025</v>
          </cell>
          <cell r="H287">
            <v>115289.396044522</v>
          </cell>
          <cell r="I287">
            <v>115289.396044522</v>
          </cell>
          <cell r="J287" t="e">
            <v>#N/A</v>
          </cell>
          <cell r="L287">
            <v>115289.396044522</v>
          </cell>
          <cell r="N287">
            <v>115289.396044522</v>
          </cell>
          <cell r="P287" t="str">
            <v>Determined based on reference account, see table in sheet Rcoa JG</v>
          </cell>
        </row>
        <row r="288">
          <cell r="A288" t="str">
            <v>R050 - Securities financing</v>
          </cell>
          <cell r="C288" t="e">
            <v>#N/A</v>
          </cell>
          <cell r="D288" t="e">
            <v>#N/A</v>
          </cell>
          <cell r="E288">
            <v>13517016</v>
          </cell>
          <cell r="F288" t="str">
            <v>Security financing - rec rel to sec trans - customers - FD</v>
          </cell>
          <cell r="G288" t="str">
            <v>AC=13517016</v>
          </cell>
          <cell r="H288">
            <v>0</v>
          </cell>
          <cell r="I288">
            <v>0</v>
          </cell>
          <cell r="J288" t="e">
            <v>#N/A</v>
          </cell>
          <cell r="K288">
            <v>0</v>
          </cell>
          <cell r="P288" t="str">
            <v>Determined based on reference account, see table in sheet Rcoa JG</v>
          </cell>
        </row>
        <row r="289">
          <cell r="A289" t="str">
            <v>R100 - Other loans and receivables-customers</v>
          </cell>
          <cell r="C289" t="e">
            <v>#N/A</v>
          </cell>
          <cell r="D289" t="e">
            <v>#N/A</v>
          </cell>
          <cell r="E289">
            <v>12009010</v>
          </cell>
          <cell r="F289" t="str">
            <v>Loans to custom - governm &amp; off inst - FV adj micro hedge-active</v>
          </cell>
          <cell r="G289" t="str">
            <v>AC=12009010</v>
          </cell>
          <cell r="H289">
            <v>11446.04</v>
          </cell>
          <cell r="I289">
            <v>11446.04</v>
          </cell>
          <cell r="J289" t="e">
            <v>#N/A</v>
          </cell>
          <cell r="K289">
            <v>11446.04</v>
          </cell>
          <cell r="P289" t="str">
            <v>Determined based on reference account, see table in sheet Rcoa JG</v>
          </cell>
        </row>
        <row r="290">
          <cell r="A290" t="str">
            <v>R100 - Other loans and receivables-customers</v>
          </cell>
          <cell r="C290" t="e">
            <v>#N/A</v>
          </cell>
          <cell r="D290" t="e">
            <v>#N/A</v>
          </cell>
          <cell r="E290">
            <v>12009510</v>
          </cell>
          <cell r="F290" t="str">
            <v>Acc prov impairm - LtC- CR - Governm &amp; official institutions</v>
          </cell>
          <cell r="G290" t="str">
            <v>AC=12009510</v>
          </cell>
          <cell r="H290">
            <v>-57.347999999999999</v>
          </cell>
          <cell r="I290">
            <v>-57.347999999999999</v>
          </cell>
          <cell r="J290" t="e">
            <v>#N/A</v>
          </cell>
          <cell r="K290">
            <v>-57.347999999999999</v>
          </cell>
          <cell r="P290" t="str">
            <v>Determined based on reference account, see table in sheet Rcoa JG</v>
          </cell>
        </row>
        <row r="291">
          <cell r="A291" t="str">
            <v>R120 - Property and equipment</v>
          </cell>
          <cell r="C291" t="e">
            <v>#N/A</v>
          </cell>
          <cell r="D291" t="e">
            <v>#N/A</v>
          </cell>
          <cell r="E291">
            <v>14021030</v>
          </cell>
          <cell r="F291" t="str">
            <v>Leasehold improvements - impairment allowance</v>
          </cell>
          <cell r="G291" t="str">
            <v>AC=14021030</v>
          </cell>
          <cell r="H291">
            <v>-1163.19733959</v>
          </cell>
          <cell r="I291">
            <v>-1163.19733959</v>
          </cell>
          <cell r="J291" t="e">
            <v>#N/A</v>
          </cell>
          <cell r="K291">
            <v>-1163.19733959</v>
          </cell>
          <cell r="P291" t="str">
            <v>Determined based on reference account, see table in sheet Rcoa JG</v>
          </cell>
        </row>
        <row r="292">
          <cell r="A292" t="str">
            <v>R160 - Other assets</v>
          </cell>
          <cell r="C292" t="e">
            <v>#N/A</v>
          </cell>
          <cell r="D292" t="e">
            <v>#N/A</v>
          </cell>
          <cell r="E292">
            <v>13516010</v>
          </cell>
          <cell r="F292" t="str">
            <v>Receivables from reinsurance operations</v>
          </cell>
          <cell r="G292" t="str">
            <v>AC=13516010</v>
          </cell>
          <cell r="H292">
            <v>0</v>
          </cell>
          <cell r="I292">
            <v>0</v>
          </cell>
          <cell r="J292" t="e">
            <v>#N/A</v>
          </cell>
          <cell r="K292">
            <v>0</v>
          </cell>
          <cell r="P292" t="str">
            <v>Determined based on reference account, see table in sheet Rcoa JG</v>
          </cell>
        </row>
        <row r="293">
          <cell r="A293" t="str">
            <v>R200 - Financial liabilities held for trading</v>
          </cell>
          <cell r="C293" t="e">
            <v>#N/A</v>
          </cell>
          <cell r="D293" t="e">
            <v>#N/A</v>
          </cell>
          <cell r="E293">
            <v>20001020</v>
          </cell>
          <cell r="F293" t="str">
            <v>Short security sales - government bonds</v>
          </cell>
          <cell r="G293" t="str">
            <v>AC=20001020</v>
          </cell>
          <cell r="H293">
            <v>494676.23100000003</v>
          </cell>
          <cell r="I293">
            <v>494676.23100000003</v>
          </cell>
          <cell r="J293" t="e">
            <v>#N/A</v>
          </cell>
          <cell r="N293">
            <v>494676.23100000003</v>
          </cell>
          <cell r="P293" t="str">
            <v>Determined based on reference account, see table in sheet Rcoa JG</v>
          </cell>
        </row>
        <row r="294">
          <cell r="A294" t="str">
            <v>R200 - Financial liabilities held for trading</v>
          </cell>
          <cell r="C294" t="e">
            <v>#N/A</v>
          </cell>
          <cell r="D294" t="e">
            <v>#N/A</v>
          </cell>
          <cell r="E294">
            <v>20001025</v>
          </cell>
          <cell r="F294" t="str">
            <v>Short security sales - bonds issued by a credit inst and fin inst</v>
          </cell>
          <cell r="G294" t="str">
            <v>AC=20001025</v>
          </cell>
          <cell r="H294">
            <v>310943.17499999999</v>
          </cell>
          <cell r="I294">
            <v>310943.17499999999</v>
          </cell>
          <cell r="J294" t="e">
            <v>#N/A</v>
          </cell>
          <cell r="N294">
            <v>310943.17499999999</v>
          </cell>
          <cell r="P294" t="str">
            <v>Determined based on reference account, see table in sheet Rcoa JG</v>
          </cell>
        </row>
        <row r="295">
          <cell r="A295" t="str">
            <v>R200 - Financial liabilities held for trading</v>
          </cell>
          <cell r="C295" t="e">
            <v>#N/A</v>
          </cell>
          <cell r="D295" t="e">
            <v>#N/A</v>
          </cell>
          <cell r="E295">
            <v>20001030</v>
          </cell>
          <cell r="F295" t="str">
            <v>Short security sales - bonds other</v>
          </cell>
          <cell r="G295" t="str">
            <v>AC=20001030</v>
          </cell>
          <cell r="H295">
            <v>44593.633000000002</v>
          </cell>
          <cell r="I295">
            <v>44593.633000000002</v>
          </cell>
          <cell r="J295" t="e">
            <v>#N/A</v>
          </cell>
          <cell r="N295">
            <v>44593.633000000002</v>
          </cell>
          <cell r="P295" t="str">
            <v>Determined based on reference account, see table in sheet Rcoa JG</v>
          </cell>
        </row>
        <row r="296">
          <cell r="A296" t="str">
            <v>R210 - Derivatives</v>
          </cell>
          <cell r="C296" t="e">
            <v>#N/A</v>
          </cell>
          <cell r="D296" t="e">
            <v>#N/A</v>
          </cell>
          <cell r="E296">
            <v>20014025</v>
          </cell>
          <cell r="F296" t="str">
            <v>Trading - equity/index contracts - OTC - swaps - liabs</v>
          </cell>
          <cell r="G296" t="str">
            <v>AC=20014025</v>
          </cell>
          <cell r="H296">
            <v>114410.03438974</v>
          </cell>
          <cell r="I296">
            <v>114410.03438974</v>
          </cell>
          <cell r="J296" t="e">
            <v>#N/A</v>
          </cell>
          <cell r="N296">
            <v>114410.03438974</v>
          </cell>
          <cell r="P296" t="str">
            <v>Determined based on reference account, see table in sheet Rcoa JG</v>
          </cell>
        </row>
        <row r="297">
          <cell r="A297" t="str">
            <v>R280 - Issued Debt</v>
          </cell>
          <cell r="C297" t="e">
            <v>#N/A</v>
          </cell>
          <cell r="D297" t="e">
            <v>#N/A</v>
          </cell>
          <cell r="E297">
            <v>22151010</v>
          </cell>
          <cell r="F297" t="str">
            <v>Debt certificates - asset-backed securities</v>
          </cell>
          <cell r="G297" t="str">
            <v>AC=22151010</v>
          </cell>
          <cell r="H297">
            <v>1250045.673</v>
          </cell>
          <cell r="I297">
            <v>1250045.673</v>
          </cell>
          <cell r="J297" t="e">
            <v>#N/A</v>
          </cell>
          <cell r="O297">
            <v>1250045.673</v>
          </cell>
          <cell r="P297" t="str">
            <v>Determined based on reference account, see table in sheet Rcoa JG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9"/>
  <sheetViews>
    <sheetView showGridLines="0" workbookViewId="0">
      <selection activeCell="B12" sqref="B12"/>
    </sheetView>
  </sheetViews>
  <sheetFormatPr defaultColWidth="8.85546875" defaultRowHeight="72.599999999999994" customHeight="1"/>
  <cols>
    <col min="1" max="1" width="6.85546875" style="7" customWidth="1"/>
    <col min="2" max="2" width="66" style="7" customWidth="1"/>
    <col min="3" max="16384" width="8.85546875" style="7"/>
  </cols>
  <sheetData>
    <row r="3" spans="2:2" ht="33.6" customHeight="1">
      <c r="B3" s="420" t="s">
        <v>0</v>
      </c>
    </row>
    <row r="4" spans="2:2" ht="18.600000000000001" customHeight="1"/>
    <row r="5" spans="2:2" ht="72.599999999999994" customHeight="1">
      <c r="B5" s="217" t="s">
        <v>758</v>
      </c>
    </row>
    <row r="6" spans="2:2" ht="72.599999999999994" customHeight="1">
      <c r="B6" s="217"/>
    </row>
    <row r="7" spans="2:2" ht="25.9" customHeight="1">
      <c r="B7" s="7" t="s">
        <v>759</v>
      </c>
    </row>
    <row r="8" spans="2:2" ht="25.9" customHeight="1">
      <c r="B8" s="7" t="s">
        <v>760</v>
      </c>
    </row>
    <row r="9" spans="2:2" ht="25.9" customHeight="1">
      <c r="B9" s="7" t="s">
        <v>761</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showGridLines="0" workbookViewId="0"/>
  </sheetViews>
  <sheetFormatPr defaultColWidth="23.85546875" defaultRowHeight="37.5" customHeight="1"/>
  <cols>
    <col min="1" max="1" width="29.140625" customWidth="1"/>
  </cols>
  <sheetData>
    <row r="1" spans="1:7" ht="37.5" customHeight="1" thickBot="1"/>
    <row r="2" spans="1:7" ht="37.5" customHeight="1">
      <c r="A2" s="624" t="s">
        <v>721</v>
      </c>
      <c r="B2" s="625"/>
      <c r="C2" s="628" t="s">
        <v>795</v>
      </c>
      <c r="D2" s="628" t="s">
        <v>720</v>
      </c>
      <c r="E2" s="630" t="s">
        <v>719</v>
      </c>
    </row>
    <row r="3" spans="1:7" ht="37.5" customHeight="1" thickBot="1">
      <c r="A3" s="626"/>
      <c r="B3" s="627"/>
      <c r="C3" s="629"/>
      <c r="D3" s="629"/>
      <c r="E3" s="631"/>
      <c r="G3" t="s">
        <v>794</v>
      </c>
    </row>
    <row r="4" spans="1:7" ht="31.5" customHeight="1" thickBot="1">
      <c r="A4" s="326" t="s">
        <v>675</v>
      </c>
      <c r="B4" s="299"/>
      <c r="C4" s="324">
        <v>755446.06062999996</v>
      </c>
      <c r="D4" s="324">
        <v>603735.08488599991</v>
      </c>
      <c r="E4" s="325">
        <v>395267</v>
      </c>
      <c r="G4" t="s">
        <v>790</v>
      </c>
    </row>
    <row r="5" spans="1:7" ht="31.5" customHeight="1" thickBot="1">
      <c r="A5" s="327" t="s">
        <v>792</v>
      </c>
      <c r="B5" s="246"/>
      <c r="C5" s="446"/>
      <c r="D5" s="446"/>
      <c r="E5" s="447"/>
    </row>
    <row r="6" spans="1:7" ht="24.75" customHeight="1" thickBot="1">
      <c r="A6" s="327" t="s">
        <v>678</v>
      </c>
      <c r="B6" s="246"/>
      <c r="C6" s="234"/>
      <c r="D6" s="234"/>
      <c r="E6" s="235">
        <v>25557</v>
      </c>
      <c r="G6" t="s">
        <v>791</v>
      </c>
    </row>
    <row r="7" spans="1:7" ht="24.75" customHeight="1" thickBot="1">
      <c r="A7" s="327" t="s">
        <v>646</v>
      </c>
      <c r="B7" s="246"/>
      <c r="C7" s="450">
        <v>336515.74300000002</v>
      </c>
      <c r="D7" s="234">
        <v>299225.18524200004</v>
      </c>
      <c r="E7" s="235">
        <v>169658</v>
      </c>
    </row>
    <row r="8" spans="1:7" ht="24.75" customHeight="1" thickBot="1">
      <c r="A8" s="327" t="s">
        <v>645</v>
      </c>
      <c r="B8" s="246"/>
      <c r="C8" s="450">
        <v>256849.85987000001</v>
      </c>
      <c r="D8" s="234">
        <v>203933.25345799999</v>
      </c>
      <c r="E8" s="235">
        <v>116103</v>
      </c>
    </row>
    <row r="9" spans="1:7" ht="24.75" customHeight="1" thickBot="1">
      <c r="A9" s="327" t="s">
        <v>644</v>
      </c>
      <c r="B9" s="246"/>
      <c r="C9" s="450">
        <v>2023336.9837200001</v>
      </c>
      <c r="D9" s="234">
        <v>2211270.4448859999</v>
      </c>
      <c r="E9" s="235">
        <v>2535038</v>
      </c>
    </row>
    <row r="10" spans="1:7" ht="24.75" customHeight="1" thickBot="1">
      <c r="A10" s="327" t="s">
        <v>196</v>
      </c>
      <c r="B10" s="246"/>
      <c r="C10" s="450">
        <v>1319312.4166900001</v>
      </c>
      <c r="D10" s="234">
        <v>1311103.9311860001</v>
      </c>
      <c r="E10" s="235">
        <v>1189321</v>
      </c>
    </row>
    <row r="11" spans="1:7" ht="24.75" customHeight="1" thickBot="1">
      <c r="A11" s="327" t="s">
        <v>676</v>
      </c>
      <c r="B11" s="246"/>
      <c r="C11" s="450">
        <v>4776856.1296499996</v>
      </c>
      <c r="D11" s="234">
        <v>4806713.6244879998</v>
      </c>
      <c r="E11" s="235">
        <v>5257946</v>
      </c>
    </row>
    <row r="12" spans="1:7" ht="24.75" customHeight="1" thickBot="1">
      <c r="A12" s="327" t="s">
        <v>689</v>
      </c>
      <c r="B12" s="246"/>
      <c r="C12" s="450">
        <v>158425.70071999999</v>
      </c>
      <c r="D12" s="234">
        <v>90793.318683999998</v>
      </c>
      <c r="E12" s="235">
        <v>71342</v>
      </c>
    </row>
    <row r="13" spans="1:7" ht="24.75" customHeight="1" thickBot="1">
      <c r="A13" s="327" t="s">
        <v>723</v>
      </c>
      <c r="B13" s="246"/>
      <c r="C13" s="279"/>
      <c r="D13" s="279"/>
      <c r="E13" s="280"/>
    </row>
    <row r="14" spans="1:7" ht="24.75" customHeight="1" thickBot="1">
      <c r="A14" s="327" t="s">
        <v>793</v>
      </c>
      <c r="B14" s="246"/>
      <c r="C14" s="450">
        <v>231448.26102999999</v>
      </c>
      <c r="D14" s="446">
        <v>253864.32836666665</v>
      </c>
      <c r="E14" s="447"/>
    </row>
    <row r="15" spans="1:7" ht="24.75" customHeight="1" thickBot="1">
      <c r="A15" s="328" t="s">
        <v>677</v>
      </c>
      <c r="B15" s="287"/>
      <c r="C15" s="191">
        <v>133435.68861000001</v>
      </c>
      <c r="D15" s="191">
        <v>183461.49472400002</v>
      </c>
      <c r="E15" s="192">
        <v>184970</v>
      </c>
    </row>
    <row r="16" spans="1:7" ht="20.25" customHeight="1" thickBot="1">
      <c r="A16" s="622" t="s">
        <v>722</v>
      </c>
      <c r="B16" s="623"/>
      <c r="C16" s="329">
        <v>9991626.8439199999</v>
      </c>
      <c r="D16" s="329">
        <v>9964100.6659206674</v>
      </c>
      <c r="E16" s="330">
        <f t="shared" ref="E16" si="0">SUM(E4:E15)</f>
        <v>9945202</v>
      </c>
    </row>
  </sheetData>
  <mergeCells count="5">
    <mergeCell ref="A16:B16"/>
    <mergeCell ref="A2:B3"/>
    <mergeCell ref="C2:C3"/>
    <mergeCell ref="D2:D3"/>
    <mergeCell ref="E2:E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6"/>
  <sheetViews>
    <sheetView showGridLines="0" workbookViewId="0"/>
  </sheetViews>
  <sheetFormatPr defaultColWidth="9.140625" defaultRowHeight="12.75"/>
  <cols>
    <col min="1" max="1" width="32" style="7" customWidth="1"/>
    <col min="2" max="2" width="47.28515625" style="7" customWidth="1"/>
    <col min="3" max="3" width="11.5703125" style="7" customWidth="1"/>
    <col min="4" max="4" width="9.140625" style="7"/>
    <col min="5" max="6" width="15.28515625" style="7" customWidth="1"/>
    <col min="7" max="7" width="10.28515625" style="7" bestFit="1" customWidth="1"/>
    <col min="8" max="8" width="12.5703125" style="7" bestFit="1" customWidth="1"/>
    <col min="9" max="10" width="9.140625" style="7"/>
    <col min="11" max="11" width="14.42578125" style="7" customWidth="1"/>
    <col min="12" max="12" width="12.42578125" style="7" bestFit="1" customWidth="1"/>
    <col min="13" max="13" width="15.28515625" style="7" customWidth="1"/>
    <col min="14" max="15" width="15.42578125" style="7" customWidth="1"/>
    <col min="16" max="16" width="11.42578125" style="7" customWidth="1"/>
    <col min="17" max="17" width="10" style="7" bestFit="1" customWidth="1"/>
    <col min="18" max="18" width="13.140625" style="7" customWidth="1"/>
    <col min="19" max="20" width="11" style="7" bestFit="1" customWidth="1"/>
    <col min="21" max="21" width="10" style="7" bestFit="1" customWidth="1"/>
    <col min="22" max="22" width="12.28515625" style="7" customWidth="1"/>
    <col min="23" max="16384" width="9.140625" style="7"/>
  </cols>
  <sheetData>
    <row r="1" spans="1:21">
      <c r="A1" s="100" t="s">
        <v>3</v>
      </c>
    </row>
    <row r="3" spans="1:21" ht="13.5" thickBot="1"/>
    <row r="4" spans="1:21" ht="13.5" thickBot="1">
      <c r="A4" s="258"/>
      <c r="B4" s="632" t="s">
        <v>724</v>
      </c>
      <c r="C4" s="632"/>
      <c r="D4" s="632"/>
      <c r="E4" s="632"/>
      <c r="F4" s="632"/>
      <c r="G4" s="632"/>
      <c r="H4" s="632"/>
      <c r="I4" s="632"/>
      <c r="J4" s="632"/>
      <c r="K4" s="632"/>
      <c r="L4" s="632"/>
      <c r="M4" s="632"/>
      <c r="N4" s="632"/>
      <c r="O4" s="632"/>
      <c r="P4" s="632"/>
      <c r="Q4" s="632"/>
      <c r="R4" s="632"/>
      <c r="S4" s="632"/>
      <c r="T4" s="632"/>
      <c r="U4" s="633"/>
    </row>
    <row r="5" spans="1:21" ht="38.25">
      <c r="A5" s="350"/>
      <c r="B5" s="341" t="s">
        <v>725</v>
      </c>
      <c r="C5" s="342" t="s">
        <v>590</v>
      </c>
      <c r="D5" s="342" t="s">
        <v>622</v>
      </c>
      <c r="E5" s="342" t="s">
        <v>564</v>
      </c>
      <c r="F5" s="342" t="s">
        <v>726</v>
      </c>
      <c r="G5" s="341" t="s">
        <v>727</v>
      </c>
      <c r="H5" s="341" t="s">
        <v>728</v>
      </c>
      <c r="I5" s="342" t="s">
        <v>578</v>
      </c>
      <c r="J5" s="342" t="s">
        <v>586</v>
      </c>
      <c r="K5" s="342" t="s">
        <v>729</v>
      </c>
      <c r="L5" s="341" t="s">
        <v>730</v>
      </c>
      <c r="M5" s="342" t="s">
        <v>541</v>
      </c>
      <c r="N5" s="342" t="s">
        <v>731</v>
      </c>
      <c r="O5" s="342" t="s">
        <v>482</v>
      </c>
      <c r="P5" s="342" t="s">
        <v>732</v>
      </c>
      <c r="Q5" s="343" t="s">
        <v>733</v>
      </c>
      <c r="R5" s="344" t="s">
        <v>557</v>
      </c>
      <c r="S5" s="344" t="s">
        <v>596</v>
      </c>
      <c r="T5" s="343" t="s">
        <v>734</v>
      </c>
      <c r="U5" s="351" t="s">
        <v>135</v>
      </c>
    </row>
    <row r="6" spans="1:21">
      <c r="A6" s="352" t="s">
        <v>675</v>
      </c>
      <c r="B6" s="353">
        <f>SUM(C6:F6)</f>
        <v>755446</v>
      </c>
      <c r="C6" s="354">
        <v>710366</v>
      </c>
      <c r="D6" s="354"/>
      <c r="E6" s="354"/>
      <c r="F6" s="354">
        <v>45080</v>
      </c>
      <c r="G6" s="353"/>
      <c r="H6" s="353"/>
      <c r="I6" s="354"/>
      <c r="J6" s="354"/>
      <c r="K6" s="354"/>
      <c r="L6" s="353"/>
      <c r="M6" s="272"/>
      <c r="N6" s="272"/>
      <c r="O6" s="272"/>
      <c r="P6" s="355"/>
      <c r="Q6" s="272"/>
      <c r="R6" s="272"/>
      <c r="S6" s="272"/>
      <c r="T6" s="272"/>
      <c r="U6" s="356">
        <f t="shared" ref="U6:U14" si="0">B6+G6+L6+H6+Q6</f>
        <v>755446</v>
      </c>
    </row>
    <row r="7" spans="1:21">
      <c r="A7" s="352" t="s">
        <v>646</v>
      </c>
      <c r="B7" s="353">
        <f t="shared" ref="B7:B14" si="1">SUM(C7:F7)</f>
        <v>336516</v>
      </c>
      <c r="C7" s="354"/>
      <c r="D7" s="354"/>
      <c r="E7" s="354"/>
      <c r="F7" s="354">
        <v>336516</v>
      </c>
      <c r="G7" s="353"/>
      <c r="H7" s="353"/>
      <c r="I7" s="354"/>
      <c r="J7" s="354"/>
      <c r="K7" s="354"/>
      <c r="L7" s="353"/>
      <c r="M7" s="272"/>
      <c r="N7" s="272"/>
      <c r="O7" s="272"/>
      <c r="P7" s="355"/>
      <c r="Q7" s="272"/>
      <c r="R7" s="272"/>
      <c r="S7" s="272"/>
      <c r="T7" s="272"/>
      <c r="U7" s="356">
        <f t="shared" si="0"/>
        <v>336516</v>
      </c>
    </row>
    <row r="8" spans="1:21">
      <c r="A8" s="352" t="s">
        <v>645</v>
      </c>
      <c r="B8" s="353">
        <f t="shared" si="1"/>
        <v>198690</v>
      </c>
      <c r="C8" s="354"/>
      <c r="D8" s="354"/>
      <c r="E8" s="354">
        <v>90197</v>
      </c>
      <c r="F8" s="354">
        <f>108492+1</f>
        <v>108493</v>
      </c>
      <c r="G8" s="353"/>
      <c r="H8" s="353"/>
      <c r="I8" s="354"/>
      <c r="J8" s="354"/>
      <c r="K8" s="354"/>
      <c r="L8" s="353">
        <f>SUM(M8:P8)</f>
        <v>58160</v>
      </c>
      <c r="M8" s="272"/>
      <c r="N8" s="272"/>
      <c r="O8" s="272"/>
      <c r="P8" s="355">
        <v>58160</v>
      </c>
      <c r="Q8" s="272"/>
      <c r="R8" s="272"/>
      <c r="S8" s="272"/>
      <c r="T8" s="272"/>
      <c r="U8" s="356">
        <f t="shared" si="0"/>
        <v>256850</v>
      </c>
    </row>
    <row r="9" spans="1:21">
      <c r="A9" s="352" t="s">
        <v>644</v>
      </c>
      <c r="B9" s="353">
        <f t="shared" si="1"/>
        <v>496446</v>
      </c>
      <c r="C9" s="354">
        <v>145833</v>
      </c>
      <c r="D9" s="354">
        <v>66896</v>
      </c>
      <c r="E9" s="354">
        <v>61229</v>
      </c>
      <c r="F9" s="354">
        <f>222487+1</f>
        <v>222488</v>
      </c>
      <c r="G9" s="353">
        <v>155990</v>
      </c>
      <c r="H9" s="353">
        <f>SUM(I9:K9)</f>
        <v>577560</v>
      </c>
      <c r="I9" s="354">
        <v>353254</v>
      </c>
      <c r="J9" s="354">
        <v>52404</v>
      </c>
      <c r="K9" s="354">
        <v>171902</v>
      </c>
      <c r="L9" s="353">
        <f>SUM(M9:P9)</f>
        <v>484189</v>
      </c>
      <c r="M9" s="354">
        <v>152899</v>
      </c>
      <c r="N9" s="354">
        <v>7404</v>
      </c>
      <c r="O9" s="354">
        <v>32104</v>
      </c>
      <c r="P9" s="355">
        <v>291782</v>
      </c>
      <c r="Q9" s="353">
        <f>SUM(R9:T9)</f>
        <v>309152</v>
      </c>
      <c r="R9" s="357">
        <v>220084</v>
      </c>
      <c r="S9" s="357">
        <v>10457</v>
      </c>
      <c r="T9" s="358">
        <v>78611</v>
      </c>
      <c r="U9" s="356">
        <f t="shared" si="0"/>
        <v>2023337</v>
      </c>
    </row>
    <row r="10" spans="1:21">
      <c r="A10" s="352" t="s">
        <v>196</v>
      </c>
      <c r="B10" s="353">
        <f t="shared" si="1"/>
        <v>1052501</v>
      </c>
      <c r="C10" s="354">
        <v>267221</v>
      </c>
      <c r="D10" s="354">
        <v>168944</v>
      </c>
      <c r="E10" s="354">
        <v>91503</v>
      </c>
      <c r="F10" s="354">
        <v>524833</v>
      </c>
      <c r="G10" s="353">
        <v>26231</v>
      </c>
      <c r="H10" s="353">
        <f t="shared" ref="H10:H14" si="2">SUM(I10:K10)</f>
        <v>60737</v>
      </c>
      <c r="I10" s="354"/>
      <c r="J10" s="354"/>
      <c r="K10" s="354">
        <v>60737</v>
      </c>
      <c r="L10" s="353">
        <f t="shared" ref="L10:L14" si="3">SUM(M10:P10)</f>
        <v>179843</v>
      </c>
      <c r="M10" s="354">
        <v>179843</v>
      </c>
      <c r="N10" s="272"/>
      <c r="O10" s="272"/>
      <c r="P10" s="355"/>
      <c r="Q10" s="353"/>
      <c r="R10" s="358"/>
      <c r="S10" s="357"/>
      <c r="T10" s="358"/>
      <c r="U10" s="356">
        <f t="shared" si="0"/>
        <v>1319312</v>
      </c>
    </row>
    <row r="11" spans="1:21">
      <c r="A11" s="352" t="s">
        <v>676</v>
      </c>
      <c r="B11" s="353">
        <f t="shared" si="1"/>
        <v>1013018</v>
      </c>
      <c r="C11" s="354">
        <v>28397</v>
      </c>
      <c r="D11" s="354">
        <v>190386</v>
      </c>
      <c r="E11" s="354">
        <v>143031</v>
      </c>
      <c r="F11" s="354">
        <v>651204</v>
      </c>
      <c r="G11" s="353">
        <v>46092</v>
      </c>
      <c r="H11" s="353">
        <f t="shared" si="2"/>
        <v>1393490</v>
      </c>
      <c r="I11" s="354">
        <v>80668</v>
      </c>
      <c r="J11" s="354">
        <v>258126</v>
      </c>
      <c r="K11" s="354">
        <v>1054696</v>
      </c>
      <c r="L11" s="353">
        <f t="shared" si="3"/>
        <v>922565</v>
      </c>
      <c r="M11" s="354">
        <v>89300</v>
      </c>
      <c r="N11" s="354">
        <v>61719</v>
      </c>
      <c r="O11" s="354">
        <v>205572</v>
      </c>
      <c r="P11" s="355">
        <v>565974</v>
      </c>
      <c r="Q11" s="353">
        <f t="shared" ref="Q11:Q14" si="4">SUM(R11:T11)</f>
        <v>1401691</v>
      </c>
      <c r="R11" s="358"/>
      <c r="S11" s="357">
        <v>141538</v>
      </c>
      <c r="T11" s="358">
        <v>1260153</v>
      </c>
      <c r="U11" s="356">
        <f t="shared" si="0"/>
        <v>4776856</v>
      </c>
    </row>
    <row r="12" spans="1:21">
      <c r="A12" s="352" t="s">
        <v>689</v>
      </c>
      <c r="B12" s="353">
        <f t="shared" si="1"/>
        <v>158426</v>
      </c>
      <c r="C12" s="354">
        <v>158426</v>
      </c>
      <c r="D12" s="354"/>
      <c r="E12" s="354"/>
      <c r="F12" s="354">
        <v>0</v>
      </c>
      <c r="G12" s="353"/>
      <c r="H12" s="353"/>
      <c r="I12" s="354"/>
      <c r="J12" s="354"/>
      <c r="K12" s="354"/>
      <c r="L12" s="353"/>
      <c r="M12" s="272"/>
      <c r="N12" s="272"/>
      <c r="O12" s="272"/>
      <c r="P12" s="355"/>
      <c r="Q12" s="353"/>
      <c r="R12" s="358"/>
      <c r="S12" s="357"/>
      <c r="T12" s="358"/>
      <c r="U12" s="356">
        <f t="shared" si="0"/>
        <v>158426</v>
      </c>
    </row>
    <row r="13" spans="1:21">
      <c r="A13" s="352" t="s">
        <v>793</v>
      </c>
      <c r="B13" s="353">
        <f t="shared" si="1"/>
        <v>127307</v>
      </c>
      <c r="C13" s="354">
        <f>120719-1</f>
        <v>120718</v>
      </c>
      <c r="D13" s="354">
        <v>4762</v>
      </c>
      <c r="E13" s="354"/>
      <c r="F13" s="354">
        <v>1827</v>
      </c>
      <c r="G13" s="353"/>
      <c r="H13" s="353">
        <f t="shared" si="2"/>
        <v>12098</v>
      </c>
      <c r="I13" s="354">
        <v>1397</v>
      </c>
      <c r="J13" s="354"/>
      <c r="K13" s="354">
        <v>10701</v>
      </c>
      <c r="L13" s="353">
        <f t="shared" si="3"/>
        <v>59140</v>
      </c>
      <c r="M13" s="272"/>
      <c r="N13" s="354">
        <v>25953</v>
      </c>
      <c r="O13" s="272"/>
      <c r="P13" s="355">
        <v>33187</v>
      </c>
      <c r="Q13" s="353">
        <f t="shared" si="4"/>
        <v>32903</v>
      </c>
      <c r="R13" s="358"/>
      <c r="S13" s="357"/>
      <c r="T13" s="358">
        <v>32903</v>
      </c>
      <c r="U13" s="356">
        <f t="shared" si="0"/>
        <v>231448</v>
      </c>
    </row>
    <row r="14" spans="1:21">
      <c r="A14" s="352" t="s">
        <v>677</v>
      </c>
      <c r="B14" s="353">
        <f t="shared" si="1"/>
        <v>19604</v>
      </c>
      <c r="C14" s="354">
        <v>2477</v>
      </c>
      <c r="D14" s="354"/>
      <c r="E14" s="354"/>
      <c r="F14" s="354">
        <v>17127</v>
      </c>
      <c r="G14" s="353"/>
      <c r="H14" s="353">
        <f t="shared" si="2"/>
        <v>12207</v>
      </c>
      <c r="I14" s="354"/>
      <c r="J14" s="354"/>
      <c r="K14" s="354">
        <v>12207</v>
      </c>
      <c r="L14" s="353">
        <f t="shared" si="3"/>
        <v>69260</v>
      </c>
      <c r="M14" s="354">
        <v>46846</v>
      </c>
      <c r="N14" s="272"/>
      <c r="O14" s="272"/>
      <c r="P14" s="355">
        <v>22414</v>
      </c>
      <c r="Q14" s="353">
        <f t="shared" si="4"/>
        <v>32365</v>
      </c>
      <c r="R14" s="358"/>
      <c r="S14" s="357">
        <v>2490</v>
      </c>
      <c r="T14" s="358">
        <v>29875</v>
      </c>
      <c r="U14" s="356">
        <f t="shared" si="0"/>
        <v>133436</v>
      </c>
    </row>
    <row r="15" spans="1:21" ht="13.5" thickBot="1">
      <c r="A15" s="259"/>
      <c r="B15" s="359"/>
      <c r="C15" s="272"/>
      <c r="D15" s="272"/>
      <c r="E15" s="272"/>
      <c r="F15" s="272"/>
      <c r="G15" s="359"/>
      <c r="H15" s="359"/>
      <c r="I15" s="272"/>
      <c r="J15" s="272"/>
      <c r="K15" s="354"/>
      <c r="L15" s="359"/>
      <c r="M15" s="272"/>
      <c r="N15" s="272"/>
      <c r="O15" s="272"/>
      <c r="P15" s="355"/>
      <c r="Q15" s="272"/>
      <c r="R15" s="272"/>
      <c r="S15" s="272"/>
      <c r="T15" s="272"/>
      <c r="U15" s="360"/>
    </row>
    <row r="16" spans="1:21" ht="13.5" thickBot="1">
      <c r="A16" s="345" t="s">
        <v>135</v>
      </c>
      <c r="B16" s="346">
        <f t="shared" ref="B16:J16" si="5">SUM(B6:B14)</f>
        <v>4157954</v>
      </c>
      <c r="C16" s="347">
        <f t="shared" si="5"/>
        <v>1433438</v>
      </c>
      <c r="D16" s="347">
        <f t="shared" si="5"/>
        <v>430988</v>
      </c>
      <c r="E16" s="347">
        <f t="shared" si="5"/>
        <v>385960</v>
      </c>
      <c r="F16" s="346">
        <f t="shared" si="5"/>
        <v>1907568</v>
      </c>
      <c r="G16" s="346">
        <f t="shared" si="5"/>
        <v>228313</v>
      </c>
      <c r="H16" s="346">
        <f t="shared" si="5"/>
        <v>2056092</v>
      </c>
      <c r="I16" s="347">
        <f t="shared" si="5"/>
        <v>435319</v>
      </c>
      <c r="J16" s="347">
        <f t="shared" si="5"/>
        <v>310530</v>
      </c>
      <c r="K16" s="348">
        <f>SUM(K9:K14)</f>
        <v>1310243</v>
      </c>
      <c r="L16" s="346">
        <f t="shared" ref="L16:U16" si="6">SUM(L6:L14)</f>
        <v>1773157</v>
      </c>
      <c r="M16" s="347">
        <f t="shared" si="6"/>
        <v>468888</v>
      </c>
      <c r="N16" s="347">
        <f t="shared" si="6"/>
        <v>95076</v>
      </c>
      <c r="O16" s="347">
        <f t="shared" si="6"/>
        <v>237676</v>
      </c>
      <c r="P16" s="347">
        <f t="shared" si="6"/>
        <v>971517</v>
      </c>
      <c r="Q16" s="346">
        <f t="shared" si="6"/>
        <v>1776111</v>
      </c>
      <c r="R16" s="347">
        <f t="shared" si="6"/>
        <v>220084</v>
      </c>
      <c r="S16" s="347">
        <f t="shared" si="6"/>
        <v>154485</v>
      </c>
      <c r="T16" s="347">
        <f t="shared" si="6"/>
        <v>1401542</v>
      </c>
      <c r="U16" s="349">
        <f t="shared" si="6"/>
        <v>9991627</v>
      </c>
    </row>
  </sheetData>
  <mergeCells count="1">
    <mergeCell ref="B4:U4"/>
  </mergeCells>
  <pageMargins left="0.7" right="0.7" top="0.75" bottom="0.75" header="0.3" footer="0.3"/>
  <pageSetup orientation="portrait" r:id="rId1"/>
  <ignoredErrors>
    <ignoredError sqref="B10:B1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6"/>
  <sheetViews>
    <sheetView showGridLines="0" workbookViewId="0"/>
  </sheetViews>
  <sheetFormatPr defaultColWidth="31" defaultRowHeight="12.75"/>
  <cols>
    <col min="1" max="1" width="31" style="1"/>
    <col min="2" max="2" width="8.7109375" style="1" bestFit="1" customWidth="1"/>
    <col min="3" max="3" width="8.5703125" style="1" bestFit="1" customWidth="1"/>
    <col min="4" max="4" width="10" style="1" bestFit="1" customWidth="1"/>
    <col min="5" max="7" width="8.5703125" style="1" bestFit="1" customWidth="1"/>
    <col min="8" max="8" width="10.140625" style="1" bestFit="1" customWidth="1"/>
    <col min="9" max="9" width="11.5703125" style="1" customWidth="1"/>
    <col min="10" max="10" width="8.7109375" style="1" bestFit="1" customWidth="1"/>
    <col min="11" max="11" width="10.140625" style="1" bestFit="1" customWidth="1"/>
    <col min="12" max="12" width="13.85546875" style="1" customWidth="1"/>
    <col min="13" max="16384" width="31" style="1"/>
  </cols>
  <sheetData>
    <row r="1" spans="1:12">
      <c r="A1" s="100" t="s">
        <v>4</v>
      </c>
    </row>
    <row r="2" spans="1:12" ht="13.5" thickBot="1"/>
    <row r="3" spans="1:12">
      <c r="A3" s="416"/>
      <c r="B3" s="417"/>
      <c r="C3" s="417"/>
      <c r="D3" s="417"/>
      <c r="E3" s="634"/>
      <c r="F3" s="634"/>
      <c r="G3" s="634"/>
      <c r="H3" s="634"/>
      <c r="I3" s="417"/>
      <c r="J3" s="417"/>
      <c r="K3" s="417"/>
      <c r="L3" s="418"/>
    </row>
    <row r="4" spans="1:12" ht="270.75">
      <c r="A4" s="378"/>
      <c r="B4" s="389" t="s">
        <v>740</v>
      </c>
      <c r="C4" s="389" t="s">
        <v>741</v>
      </c>
      <c r="D4" s="389" t="s">
        <v>742</v>
      </c>
      <c r="E4" s="389" t="s">
        <v>743</v>
      </c>
      <c r="F4" s="389" t="s">
        <v>744</v>
      </c>
      <c r="G4" s="389" t="s">
        <v>745</v>
      </c>
      <c r="H4" s="389" t="s">
        <v>746</v>
      </c>
      <c r="I4" s="389" t="s">
        <v>747</v>
      </c>
      <c r="J4" s="389" t="s">
        <v>748</v>
      </c>
      <c r="K4" s="389" t="s">
        <v>749</v>
      </c>
      <c r="L4" s="390" t="s">
        <v>135</v>
      </c>
    </row>
    <row r="5" spans="1:12">
      <c r="A5" s="374"/>
      <c r="B5" s="375"/>
      <c r="C5" s="375"/>
      <c r="D5" s="375"/>
      <c r="E5" s="375"/>
      <c r="F5" s="375"/>
      <c r="G5" s="375"/>
      <c r="H5" s="272"/>
      <c r="I5" s="272"/>
      <c r="J5" s="272"/>
      <c r="K5" s="375"/>
      <c r="L5" s="376"/>
    </row>
    <row r="6" spans="1:12">
      <c r="A6" s="352" t="s">
        <v>675</v>
      </c>
      <c r="B6" s="354"/>
      <c r="C6" s="354"/>
      <c r="D6" s="354"/>
      <c r="E6" s="354"/>
      <c r="F6" s="354"/>
      <c r="G6" s="354"/>
      <c r="H6" s="354">
        <v>690401</v>
      </c>
      <c r="I6" s="354"/>
      <c r="J6" s="354">
        <v>65045</v>
      </c>
      <c r="K6" s="354"/>
      <c r="L6" s="377">
        <f t="shared" ref="L6:L14" si="0">SUM(B6:K6)</f>
        <v>755446</v>
      </c>
    </row>
    <row r="7" spans="1:12">
      <c r="A7" s="352" t="s">
        <v>646</v>
      </c>
      <c r="B7" s="354"/>
      <c r="C7" s="354"/>
      <c r="D7" s="354"/>
      <c r="E7" s="354"/>
      <c r="F7" s="354"/>
      <c r="G7" s="354"/>
      <c r="H7" s="354">
        <v>336516</v>
      </c>
      <c r="I7" s="354"/>
      <c r="J7" s="354"/>
      <c r="K7" s="354"/>
      <c r="L7" s="377">
        <f t="shared" si="0"/>
        <v>336516</v>
      </c>
    </row>
    <row r="8" spans="1:12">
      <c r="A8" s="352" t="s">
        <v>645</v>
      </c>
      <c r="B8" s="354"/>
      <c r="C8" s="354"/>
      <c r="D8" s="354"/>
      <c r="E8" s="354"/>
      <c r="F8" s="354"/>
      <c r="G8" s="354"/>
      <c r="H8" s="354">
        <v>256850</v>
      </c>
      <c r="I8" s="354"/>
      <c r="J8" s="354"/>
      <c r="K8" s="354"/>
      <c r="L8" s="377">
        <f t="shared" si="0"/>
        <v>256850</v>
      </c>
    </row>
    <row r="9" spans="1:12">
      <c r="A9" s="352" t="s">
        <v>644</v>
      </c>
      <c r="B9" s="354">
        <v>11888</v>
      </c>
      <c r="C9" s="354">
        <v>14312</v>
      </c>
      <c r="D9" s="354">
        <v>79564</v>
      </c>
      <c r="E9" s="354"/>
      <c r="F9" s="354">
        <v>18851</v>
      </c>
      <c r="G9" s="354">
        <v>1558</v>
      </c>
      <c r="H9" s="354">
        <v>1867859</v>
      </c>
      <c r="I9" s="354">
        <v>11165</v>
      </c>
      <c r="J9" s="354"/>
      <c r="K9" s="354"/>
      <c r="L9" s="377">
        <f t="shared" si="0"/>
        <v>2005197</v>
      </c>
    </row>
    <row r="10" spans="1:12">
      <c r="A10" s="352" t="s">
        <v>196</v>
      </c>
      <c r="B10" s="354"/>
      <c r="C10" s="354"/>
      <c r="D10" s="354"/>
      <c r="E10" s="354"/>
      <c r="F10" s="354"/>
      <c r="G10" s="354"/>
      <c r="H10" s="354">
        <v>1319312</v>
      </c>
      <c r="I10" s="354"/>
      <c r="J10" s="354"/>
      <c r="K10" s="354"/>
      <c r="L10" s="377">
        <f t="shared" si="0"/>
        <v>1319312</v>
      </c>
    </row>
    <row r="11" spans="1:12">
      <c r="A11" s="352" t="s">
        <v>676</v>
      </c>
      <c r="B11" s="354">
        <v>262889</v>
      </c>
      <c r="C11" s="354">
        <v>352182</v>
      </c>
      <c r="D11" s="354">
        <v>1325534</v>
      </c>
      <c r="E11" s="354">
        <v>170262</v>
      </c>
      <c r="F11" s="354">
        <v>220536</v>
      </c>
      <c r="G11" s="354">
        <v>106435</v>
      </c>
      <c r="H11" s="354">
        <v>2281635</v>
      </c>
      <c r="I11" s="354">
        <v>57383</v>
      </c>
      <c r="J11" s="354"/>
      <c r="K11" s="354"/>
      <c r="L11" s="377">
        <f t="shared" si="0"/>
        <v>4776856</v>
      </c>
    </row>
    <row r="12" spans="1:12">
      <c r="A12" s="352" t="s">
        <v>689</v>
      </c>
      <c r="B12" s="354"/>
      <c r="C12" s="354"/>
      <c r="D12" s="354"/>
      <c r="E12" s="354"/>
      <c r="F12" s="354"/>
      <c r="G12" s="354"/>
      <c r="H12" s="354"/>
      <c r="I12" s="354"/>
      <c r="J12" s="354"/>
      <c r="K12" s="354">
        <v>158426</v>
      </c>
      <c r="L12" s="377">
        <f t="shared" si="0"/>
        <v>158426</v>
      </c>
    </row>
    <row r="13" spans="1:12">
      <c r="A13" s="352" t="s">
        <v>788</v>
      </c>
      <c r="B13" s="354"/>
      <c r="C13" s="354"/>
      <c r="D13" s="354"/>
      <c r="E13" s="354"/>
      <c r="F13" s="354"/>
      <c r="G13" s="354"/>
      <c r="H13" s="354">
        <v>231448</v>
      </c>
      <c r="I13" s="354"/>
      <c r="J13" s="354"/>
      <c r="K13" s="354"/>
      <c r="L13" s="377">
        <f t="shared" si="0"/>
        <v>231448</v>
      </c>
    </row>
    <row r="14" spans="1:12" ht="13.5" thickBot="1">
      <c r="A14" s="352" t="s">
        <v>677</v>
      </c>
      <c r="B14" s="354">
        <v>23645</v>
      </c>
      <c r="C14" s="354">
        <v>16492</v>
      </c>
      <c r="D14" s="354">
        <v>31418</v>
      </c>
      <c r="E14" s="354"/>
      <c r="F14" s="354">
        <v>20030</v>
      </c>
      <c r="G14" s="354"/>
      <c r="H14" s="354">
        <v>59991</v>
      </c>
      <c r="I14" s="354"/>
      <c r="J14" s="354"/>
      <c r="K14" s="354"/>
      <c r="L14" s="377">
        <f t="shared" si="0"/>
        <v>151576</v>
      </c>
    </row>
    <row r="15" spans="1:12" ht="13.5" thickBot="1">
      <c r="A15" s="345" t="s">
        <v>135</v>
      </c>
      <c r="B15" s="346">
        <f>SUM(B6:B14)</f>
        <v>298422</v>
      </c>
      <c r="C15" s="346">
        <f t="shared" ref="C15:L15" si="1">SUM(C6:C14)</f>
        <v>382986</v>
      </c>
      <c r="D15" s="346">
        <f t="shared" si="1"/>
        <v>1436516</v>
      </c>
      <c r="E15" s="346">
        <f t="shared" si="1"/>
        <v>170262</v>
      </c>
      <c r="F15" s="346">
        <f t="shared" si="1"/>
        <v>259417</v>
      </c>
      <c r="G15" s="346">
        <f t="shared" si="1"/>
        <v>107993</v>
      </c>
      <c r="H15" s="346">
        <f t="shared" si="1"/>
        <v>7044012</v>
      </c>
      <c r="I15" s="346">
        <f t="shared" si="1"/>
        <v>68548</v>
      </c>
      <c r="J15" s="346">
        <f t="shared" si="1"/>
        <v>65045</v>
      </c>
      <c r="K15" s="346">
        <f t="shared" si="1"/>
        <v>158426</v>
      </c>
      <c r="L15" s="349">
        <f t="shared" si="1"/>
        <v>9991627</v>
      </c>
    </row>
    <row r="16" spans="1:12">
      <c r="A16" s="375"/>
      <c r="B16" s="375"/>
      <c r="C16" s="375"/>
      <c r="D16" s="375"/>
      <c r="E16" s="375"/>
      <c r="F16" s="375"/>
      <c r="G16" s="375"/>
      <c r="H16" s="375"/>
      <c r="I16" s="375"/>
      <c r="J16" s="375"/>
      <c r="K16" s="375"/>
      <c r="L16" s="375"/>
    </row>
  </sheetData>
  <mergeCells count="1">
    <mergeCell ref="E3: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6"/>
  <sheetViews>
    <sheetView showGridLines="0" workbookViewId="0"/>
  </sheetViews>
  <sheetFormatPr defaultColWidth="9.140625" defaultRowHeight="12.75"/>
  <cols>
    <col min="1" max="1" width="30.85546875" style="1" customWidth="1"/>
    <col min="2" max="2" width="9.140625" style="1"/>
    <col min="3" max="7" width="16.7109375" style="1" customWidth="1"/>
    <col min="8" max="16384" width="9.140625" style="1"/>
  </cols>
  <sheetData>
    <row r="1" spans="1:7">
      <c r="A1" s="100" t="s">
        <v>5</v>
      </c>
    </row>
    <row r="2" spans="1:7" ht="13.5" thickBot="1"/>
    <row r="3" spans="1:7" ht="13.5" thickBot="1">
      <c r="A3" s="379"/>
      <c r="B3" s="380"/>
      <c r="C3" s="635" t="s">
        <v>724</v>
      </c>
      <c r="D3" s="635"/>
      <c r="E3" s="635"/>
      <c r="F3" s="635"/>
      <c r="G3" s="636"/>
    </row>
    <row r="4" spans="1:7">
      <c r="A4" s="381"/>
      <c r="B4" s="382"/>
      <c r="C4" s="637" t="s">
        <v>735</v>
      </c>
      <c r="D4" s="383" t="s">
        <v>736</v>
      </c>
      <c r="E4" s="637" t="s">
        <v>737</v>
      </c>
      <c r="F4" s="637" t="s">
        <v>739</v>
      </c>
      <c r="G4" s="639" t="s">
        <v>135</v>
      </c>
    </row>
    <row r="5" spans="1:7" ht="13.5" thickBot="1">
      <c r="A5" s="381"/>
      <c r="B5" s="382"/>
      <c r="C5" s="638"/>
      <c r="D5" s="384" t="s">
        <v>738</v>
      </c>
      <c r="E5" s="638"/>
      <c r="F5" s="638"/>
      <c r="G5" s="640"/>
    </row>
    <row r="6" spans="1:7">
      <c r="A6" s="374"/>
      <c r="B6" s="375"/>
      <c r="C6" s="375"/>
      <c r="D6" s="375"/>
      <c r="E6" s="375"/>
      <c r="F6" s="375"/>
      <c r="G6" s="376"/>
    </row>
    <row r="7" spans="1:7">
      <c r="A7" s="352" t="s">
        <v>675</v>
      </c>
      <c r="B7" s="375"/>
      <c r="C7" s="354">
        <v>710366</v>
      </c>
      <c r="D7" s="354">
        <v>24838</v>
      </c>
      <c r="E7" s="354">
        <v>20242</v>
      </c>
      <c r="F7" s="354"/>
      <c r="G7" s="377">
        <f>SUM(C7:F7)</f>
        <v>755446</v>
      </c>
    </row>
    <row r="8" spans="1:7">
      <c r="A8" s="352" t="s">
        <v>646</v>
      </c>
      <c r="B8" s="375"/>
      <c r="C8" s="354">
        <v>243408</v>
      </c>
      <c r="D8" s="354">
        <v>75244</v>
      </c>
      <c r="E8" s="354">
        <v>17864</v>
      </c>
      <c r="F8" s="354"/>
      <c r="G8" s="377">
        <f t="shared" ref="G8:G15" si="0">SUM(C8:F8)</f>
        <v>336516</v>
      </c>
    </row>
    <row r="9" spans="1:7">
      <c r="A9" s="352" t="s">
        <v>645</v>
      </c>
      <c r="B9" s="375"/>
      <c r="C9" s="354">
        <v>191083</v>
      </c>
      <c r="D9" s="354">
        <v>25494</v>
      </c>
      <c r="E9" s="354">
        <v>40272</v>
      </c>
      <c r="F9" s="354"/>
      <c r="G9" s="377">
        <f t="shared" si="0"/>
        <v>256849</v>
      </c>
    </row>
    <row r="10" spans="1:7">
      <c r="A10" s="352" t="s">
        <v>644</v>
      </c>
      <c r="B10" s="375"/>
      <c r="C10" s="354"/>
      <c r="D10" s="354"/>
      <c r="E10" s="354"/>
      <c r="F10" s="354">
        <v>2023337</v>
      </c>
      <c r="G10" s="377">
        <f t="shared" si="0"/>
        <v>2023337</v>
      </c>
    </row>
    <row r="11" spans="1:7">
      <c r="A11" s="352" t="s">
        <v>793</v>
      </c>
      <c r="B11" s="375"/>
      <c r="C11" s="354"/>
      <c r="D11" s="354"/>
      <c r="E11" s="354"/>
      <c r="F11" s="354">
        <v>231448</v>
      </c>
      <c r="G11" s="377">
        <f t="shared" si="0"/>
        <v>231448</v>
      </c>
    </row>
    <row r="12" spans="1:7">
      <c r="A12" s="352" t="s">
        <v>196</v>
      </c>
      <c r="B12" s="375"/>
      <c r="C12" s="354">
        <v>724094</v>
      </c>
      <c r="D12" s="354">
        <v>344737</v>
      </c>
      <c r="E12" s="354">
        <v>250482</v>
      </c>
      <c r="F12" s="354"/>
      <c r="G12" s="377">
        <f t="shared" si="0"/>
        <v>1319313</v>
      </c>
    </row>
    <row r="13" spans="1:7">
      <c r="A13" s="352" t="s">
        <v>676</v>
      </c>
      <c r="B13" s="375"/>
      <c r="C13" s="354">
        <v>229348</v>
      </c>
      <c r="D13" s="354">
        <v>1882381</v>
      </c>
      <c r="E13" s="354">
        <v>2665128</v>
      </c>
      <c r="F13" s="354"/>
      <c r="G13" s="377">
        <f t="shared" si="0"/>
        <v>4776857</v>
      </c>
    </row>
    <row r="14" spans="1:7">
      <c r="A14" s="352" t="s">
        <v>689</v>
      </c>
      <c r="B14" s="375"/>
      <c r="C14" s="354"/>
      <c r="D14" s="354"/>
      <c r="E14" s="354"/>
      <c r="F14" s="354">
        <v>158426</v>
      </c>
      <c r="G14" s="377">
        <f t="shared" si="0"/>
        <v>158426</v>
      </c>
    </row>
    <row r="15" spans="1:7" ht="13.5" thickBot="1">
      <c r="A15" s="352" t="s">
        <v>677</v>
      </c>
      <c r="B15" s="375"/>
      <c r="C15" s="354">
        <v>7321</v>
      </c>
      <c r="D15" s="354">
        <v>72438</v>
      </c>
      <c r="E15" s="354">
        <v>53676</v>
      </c>
      <c r="F15" s="375"/>
      <c r="G15" s="377">
        <f t="shared" si="0"/>
        <v>133435</v>
      </c>
    </row>
    <row r="16" spans="1:7" ht="13.5" thickBot="1">
      <c r="A16" s="385" t="s">
        <v>637</v>
      </c>
      <c r="B16" s="386"/>
      <c r="C16" s="387">
        <f>SUM(C7:C15)</f>
        <v>2105620</v>
      </c>
      <c r="D16" s="387">
        <f t="shared" ref="D16:G16" si="1">SUM(D7:D15)</f>
        <v>2425132</v>
      </c>
      <c r="E16" s="387">
        <f t="shared" si="1"/>
        <v>3047664</v>
      </c>
      <c r="F16" s="387">
        <f t="shared" si="1"/>
        <v>2413211</v>
      </c>
      <c r="G16" s="388">
        <f t="shared" si="1"/>
        <v>9991627</v>
      </c>
    </row>
  </sheetData>
  <mergeCells count="5">
    <mergeCell ref="C3:G3"/>
    <mergeCell ref="C4:C5"/>
    <mergeCell ref="E4:E5"/>
    <mergeCell ref="G4:G5"/>
    <mergeCell ref="F4:F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8"/>
  <sheetViews>
    <sheetView showGridLines="0" workbookViewId="0"/>
  </sheetViews>
  <sheetFormatPr defaultColWidth="9.140625" defaultRowHeight="12.75"/>
  <cols>
    <col min="1" max="1" width="26.7109375" style="7" customWidth="1"/>
    <col min="2" max="2" width="25.140625" style="7" customWidth="1"/>
    <col min="3" max="3" width="20.28515625" style="7" customWidth="1"/>
    <col min="4" max="4" width="21.7109375" style="7" customWidth="1"/>
    <col min="5" max="5" width="23.7109375" style="7" customWidth="1"/>
    <col min="6" max="6" width="17.5703125" style="7" customWidth="1"/>
    <col min="7" max="16384" width="9.140625" style="7"/>
  </cols>
  <sheetData>
    <row r="1" spans="1:7">
      <c r="A1" s="11" t="s">
        <v>683</v>
      </c>
    </row>
    <row r="2" spans="1:7" ht="13.5" thickBot="1"/>
    <row r="3" spans="1:7" ht="13.5" thickBot="1">
      <c r="A3" s="266"/>
      <c r="B3" s="641" t="s">
        <v>668</v>
      </c>
      <c r="C3" s="641"/>
      <c r="D3" s="641" t="s">
        <v>669</v>
      </c>
      <c r="E3" s="641"/>
      <c r="F3" s="641" t="s">
        <v>670</v>
      </c>
      <c r="G3" s="642"/>
    </row>
    <row r="4" spans="1:7" ht="26.25" thickBot="1">
      <c r="A4" s="269" t="s">
        <v>671</v>
      </c>
      <c r="B4" s="270" t="s">
        <v>672</v>
      </c>
      <c r="C4" s="270" t="s">
        <v>673</v>
      </c>
      <c r="D4" s="270" t="s">
        <v>672</v>
      </c>
      <c r="E4" s="270" t="s">
        <v>673</v>
      </c>
      <c r="F4" s="270" t="s">
        <v>123</v>
      </c>
      <c r="G4" s="271" t="s">
        <v>674</v>
      </c>
    </row>
    <row r="5" spans="1:7" ht="13.5" thickBot="1">
      <c r="A5" s="254"/>
      <c r="B5" s="231"/>
      <c r="C5" s="231"/>
      <c r="D5" s="231"/>
      <c r="E5" s="231"/>
      <c r="F5" s="231"/>
      <c r="G5" s="255"/>
    </row>
    <row r="6" spans="1:7" ht="26.25" thickBot="1">
      <c r="A6" s="246" t="s">
        <v>675</v>
      </c>
      <c r="B6" s="462">
        <v>755446</v>
      </c>
      <c r="C6" s="462"/>
      <c r="D6" s="462">
        <f>'7'!B7</f>
        <v>788245</v>
      </c>
      <c r="E6" s="462"/>
      <c r="F6" s="462"/>
      <c r="G6" s="256">
        <f>F6/(D6+E6)</f>
        <v>0</v>
      </c>
    </row>
    <row r="7" spans="1:7" ht="26.25" thickBot="1">
      <c r="A7" s="246" t="s">
        <v>787</v>
      </c>
      <c r="B7" s="462"/>
      <c r="C7" s="462"/>
      <c r="D7" s="462">
        <f>'7'!D7</f>
        <v>28773</v>
      </c>
      <c r="E7" s="462"/>
      <c r="F7" s="462"/>
      <c r="G7" s="256">
        <f t="shared" ref="G7:G16" si="0">F7/(D7+E7)</f>
        <v>0</v>
      </c>
    </row>
    <row r="8" spans="1:7" ht="13.5" thickBot="1">
      <c r="A8" s="246" t="s">
        <v>646</v>
      </c>
      <c r="B8" s="462">
        <v>336516</v>
      </c>
      <c r="C8" s="462"/>
      <c r="D8" s="462">
        <f>'7'!H7</f>
        <v>384122</v>
      </c>
      <c r="E8" s="462"/>
      <c r="F8" s="462"/>
      <c r="G8" s="256">
        <f t="shared" si="0"/>
        <v>0</v>
      </c>
    </row>
    <row r="9" spans="1:7" ht="26.25" thickBot="1">
      <c r="A9" s="246" t="s">
        <v>645</v>
      </c>
      <c r="B9" s="462">
        <v>256850</v>
      </c>
      <c r="C9" s="462"/>
      <c r="D9" s="462">
        <f>'7'!F7</f>
        <v>256850</v>
      </c>
      <c r="E9" s="462"/>
      <c r="F9" s="462"/>
      <c r="G9" s="256">
        <f t="shared" si="0"/>
        <v>0</v>
      </c>
    </row>
    <row r="10" spans="1:7" ht="13.5" thickBot="1">
      <c r="A10" s="246" t="s">
        <v>644</v>
      </c>
      <c r="B10" s="462">
        <v>1336897</v>
      </c>
      <c r="C10" s="462">
        <v>68440</v>
      </c>
      <c r="D10" s="462">
        <f>'7'!N7</f>
        <v>1336897</v>
      </c>
      <c r="E10" s="462">
        <f>'7'!N8</f>
        <v>343220</v>
      </c>
      <c r="F10" s="462">
        <f>'7'!O10</f>
        <v>2520175</v>
      </c>
      <c r="G10" s="256">
        <f t="shared" si="0"/>
        <v>1.499999702401678</v>
      </c>
    </row>
    <row r="11" spans="1:7" ht="13.5" thickBot="1">
      <c r="A11" s="246" t="s">
        <v>196</v>
      </c>
      <c r="B11" s="462">
        <v>948652</v>
      </c>
      <c r="C11" s="462">
        <v>73316</v>
      </c>
      <c r="D11" s="462">
        <f>'7'!J7</f>
        <v>1006777</v>
      </c>
      <c r="E11" s="464">
        <f>'7'!J8</f>
        <v>38277</v>
      </c>
      <c r="F11" s="462">
        <f>'7'!K10</f>
        <v>624892</v>
      </c>
      <c r="G11" s="256">
        <f t="shared" si="0"/>
        <v>0.5979518761709921</v>
      </c>
    </row>
    <row r="12" spans="1:7" ht="13.5" thickBot="1">
      <c r="A12" s="246" t="s">
        <v>676</v>
      </c>
      <c r="B12" s="462">
        <v>3692932</v>
      </c>
      <c r="C12" s="462">
        <v>1081178</v>
      </c>
      <c r="D12" s="462">
        <f>'7'!L7</f>
        <v>3546882</v>
      </c>
      <c r="E12" s="462">
        <f>'7'!L8</f>
        <v>505384</v>
      </c>
      <c r="F12" s="462">
        <f>'7'!M10</f>
        <v>4284917</v>
      </c>
      <c r="G12" s="256">
        <f t="shared" si="0"/>
        <v>1.0574125686714544</v>
      </c>
    </row>
    <row r="13" spans="1:7" ht="13.5" thickBot="1">
      <c r="A13" s="246" t="s">
        <v>788</v>
      </c>
      <c r="B13" s="462">
        <v>231448</v>
      </c>
      <c r="C13" s="462"/>
      <c r="D13" s="462">
        <f>'7'!R7</f>
        <v>231448</v>
      </c>
      <c r="E13" s="462"/>
      <c r="F13" s="462">
        <f>'7'!S10</f>
        <v>578621</v>
      </c>
      <c r="G13" s="256">
        <f t="shared" si="0"/>
        <v>2.5000043206249352</v>
      </c>
    </row>
    <row r="14" spans="1:7" ht="13.5" thickBot="1">
      <c r="A14" s="246" t="s">
        <v>691</v>
      </c>
      <c r="B14" s="462">
        <v>158426</v>
      </c>
      <c r="C14" s="462"/>
      <c r="D14" s="462">
        <f>'7'!T7</f>
        <v>158426</v>
      </c>
      <c r="E14" s="462"/>
      <c r="F14" s="462">
        <f>'7'!U10</f>
        <v>158426</v>
      </c>
      <c r="G14" s="256">
        <f t="shared" ref="G14" si="1">F14/(D14+E14)</f>
        <v>1</v>
      </c>
    </row>
    <row r="15" spans="1:7" ht="13.5" thickBot="1">
      <c r="A15" s="391" t="s">
        <v>677</v>
      </c>
      <c r="B15" s="465">
        <v>127073</v>
      </c>
      <c r="C15" s="461">
        <v>6363</v>
      </c>
      <c r="D15" s="461">
        <f>'7'!P7</f>
        <v>105821</v>
      </c>
      <c r="E15" s="461">
        <f>'7'!P8</f>
        <v>4494</v>
      </c>
      <c r="F15" s="461">
        <f>'7'!Q10</f>
        <v>118314</v>
      </c>
      <c r="G15" s="392">
        <f t="shared" si="0"/>
        <v>1.0725105380048043</v>
      </c>
    </row>
    <row r="16" spans="1:7" ht="13.5" thickBot="1">
      <c r="A16" s="361" t="s">
        <v>135</v>
      </c>
      <c r="B16" s="329">
        <f>SUM(B6:B15)</f>
        <v>7844240</v>
      </c>
      <c r="C16" s="329">
        <f>SUM(C6:C15)</f>
        <v>1229297</v>
      </c>
      <c r="D16" s="329">
        <f t="shared" ref="D16:F16" si="2">SUM(D6:D15)</f>
        <v>7844241</v>
      </c>
      <c r="E16" s="329">
        <f t="shared" si="2"/>
        <v>891375</v>
      </c>
      <c r="F16" s="329">
        <f t="shared" si="2"/>
        <v>8285345</v>
      </c>
      <c r="G16" s="393">
        <f t="shared" si="0"/>
        <v>0.94845572424428914</v>
      </c>
    </row>
    <row r="17" spans="1:7">
      <c r="B17" s="253"/>
      <c r="C17" s="253"/>
      <c r="D17" s="253"/>
      <c r="E17" s="253"/>
      <c r="F17" s="253"/>
      <c r="G17" s="253"/>
    </row>
    <row r="18" spans="1:7">
      <c r="A18" s="257"/>
    </row>
  </sheetData>
  <mergeCells count="3">
    <mergeCell ref="B3:C3"/>
    <mergeCell ref="D3:E3"/>
    <mergeCell ref="F3:G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16"/>
  <sheetViews>
    <sheetView showGridLines="0" workbookViewId="0"/>
  </sheetViews>
  <sheetFormatPr defaultColWidth="9.140625" defaultRowHeight="12.75"/>
  <cols>
    <col min="1" max="1" width="38.5703125" style="7" customWidth="1"/>
    <col min="2" max="2" width="10.7109375" style="7" bestFit="1" customWidth="1"/>
    <col min="3" max="7" width="9.28515625" style="7" bestFit="1" customWidth="1"/>
    <col min="8" max="8" width="9.7109375" style="7" bestFit="1" customWidth="1"/>
    <col min="9" max="10" width="9.28515625" style="7" bestFit="1" customWidth="1"/>
    <col min="11" max="11" width="10.85546875" style="7" bestFit="1" customWidth="1"/>
    <col min="12" max="12" width="12.42578125" style="7" bestFit="1" customWidth="1"/>
    <col min="13" max="13" width="10.7109375" style="7" bestFit="1" customWidth="1"/>
    <col min="14" max="15" width="9.140625" style="7"/>
    <col min="16" max="16" width="6" style="7" bestFit="1" customWidth="1"/>
    <col min="17" max="17" width="19" style="7" customWidth="1"/>
    <col min="18" max="18" width="14.28515625" style="7" customWidth="1"/>
    <col min="19" max="16384" width="9.140625" style="7"/>
  </cols>
  <sheetData>
    <row r="1" spans="1:19">
      <c r="A1" s="11" t="s">
        <v>800</v>
      </c>
    </row>
    <row r="2" spans="1:19">
      <c r="A2" s="11"/>
    </row>
    <row r="3" spans="1:19" ht="13.5" thickBot="1"/>
    <row r="4" spans="1:19" ht="13.5" thickBot="1">
      <c r="A4" s="258"/>
      <c r="B4" s="643" t="s">
        <v>679</v>
      </c>
      <c r="C4" s="644"/>
      <c r="D4" s="644"/>
      <c r="E4" s="644"/>
      <c r="F4" s="644"/>
      <c r="G4" s="644"/>
      <c r="H4" s="644"/>
      <c r="I4" s="644"/>
      <c r="J4" s="644"/>
      <c r="K4" s="644"/>
      <c r="L4" s="644"/>
      <c r="M4" s="644"/>
      <c r="N4" s="644"/>
      <c r="O4" s="644"/>
      <c r="P4" s="644"/>
      <c r="Q4" s="644"/>
      <c r="R4" s="645" t="s">
        <v>135</v>
      </c>
      <c r="S4" s="647" t="s">
        <v>680</v>
      </c>
    </row>
    <row r="5" spans="1:19" ht="26.25" thickBot="1">
      <c r="A5" s="259"/>
      <c r="B5" s="303">
        <v>0</v>
      </c>
      <c r="C5" s="304">
        <v>0.02</v>
      </c>
      <c r="D5" s="304">
        <v>0.04</v>
      </c>
      <c r="E5" s="304">
        <v>0.1</v>
      </c>
      <c r="F5" s="304">
        <v>0.2</v>
      </c>
      <c r="G5" s="304">
        <v>0.35</v>
      </c>
      <c r="H5" s="304">
        <v>0.5</v>
      </c>
      <c r="I5" s="304">
        <v>0.7</v>
      </c>
      <c r="J5" s="304">
        <v>0.75</v>
      </c>
      <c r="K5" s="304">
        <v>1</v>
      </c>
      <c r="L5" s="304">
        <v>1.5</v>
      </c>
      <c r="M5" s="304">
        <v>2.5</v>
      </c>
      <c r="N5" s="304">
        <v>3.7</v>
      </c>
      <c r="O5" s="304">
        <v>12.5</v>
      </c>
      <c r="P5" s="264" t="s">
        <v>681</v>
      </c>
      <c r="Q5" s="264" t="s">
        <v>682</v>
      </c>
      <c r="R5" s="646"/>
      <c r="S5" s="648"/>
    </row>
    <row r="6" spans="1:19" ht="13.5" thickBot="1">
      <c r="A6" s="259" t="s">
        <v>675</v>
      </c>
      <c r="B6" s="283">
        <v>788245</v>
      </c>
      <c r="C6" s="234"/>
      <c r="D6" s="234"/>
      <c r="E6" s="234"/>
      <c r="F6" s="234"/>
      <c r="G6" s="234"/>
      <c r="H6" s="234"/>
      <c r="I6" s="234"/>
      <c r="J6" s="234"/>
      <c r="K6" s="234"/>
      <c r="L6" s="234"/>
      <c r="M6" s="234"/>
      <c r="N6" s="234"/>
      <c r="O6" s="234"/>
      <c r="P6" s="234"/>
      <c r="Q6" s="234"/>
      <c r="R6" s="154">
        <f>SUM(B6:Q6)</f>
        <v>788245</v>
      </c>
      <c r="S6" s="260"/>
    </row>
    <row r="7" spans="1:19" ht="13.5" thickBot="1">
      <c r="A7" s="259" t="s">
        <v>787</v>
      </c>
      <c r="B7" s="283">
        <v>28773</v>
      </c>
      <c r="C7" s="234"/>
      <c r="D7" s="234"/>
      <c r="E7" s="234"/>
      <c r="F7" s="234"/>
      <c r="G7" s="234"/>
      <c r="H7" s="234"/>
      <c r="I7" s="234"/>
      <c r="J7" s="234"/>
      <c r="K7" s="234"/>
      <c r="L7" s="234"/>
      <c r="M7" s="234"/>
      <c r="N7" s="234"/>
      <c r="O7" s="234"/>
      <c r="P7" s="234"/>
      <c r="Q7" s="234"/>
      <c r="R7" s="154">
        <f t="shared" ref="R7:R15" si="0">SUM(B7:Q7)</f>
        <v>28773</v>
      </c>
      <c r="S7" s="260"/>
    </row>
    <row r="8" spans="1:19" ht="13.5" thickBot="1">
      <c r="A8" s="259" t="s">
        <v>646</v>
      </c>
      <c r="B8" s="283">
        <v>384122</v>
      </c>
      <c r="C8" s="234"/>
      <c r="D8" s="234"/>
      <c r="E8" s="234"/>
      <c r="F8" s="234"/>
      <c r="G8" s="234"/>
      <c r="H8" s="234"/>
      <c r="I8" s="234"/>
      <c r="J8" s="234"/>
      <c r="K8" s="234"/>
      <c r="L8" s="234"/>
      <c r="M8" s="234"/>
      <c r="N8" s="234"/>
      <c r="O8" s="234"/>
      <c r="P8" s="234"/>
      <c r="Q8" s="234"/>
      <c r="R8" s="154">
        <f t="shared" si="0"/>
        <v>384122</v>
      </c>
      <c r="S8" s="260"/>
    </row>
    <row r="9" spans="1:19" ht="13.5" thickBot="1">
      <c r="A9" s="259" t="s">
        <v>645</v>
      </c>
      <c r="B9" s="283">
        <v>256850</v>
      </c>
      <c r="C9" s="234"/>
      <c r="D9" s="234"/>
      <c r="E9" s="234"/>
      <c r="F9" s="234"/>
      <c r="G9" s="234"/>
      <c r="H9" s="234"/>
      <c r="I9" s="234"/>
      <c r="J9" s="234"/>
      <c r="K9" s="234"/>
      <c r="L9" s="234"/>
      <c r="M9" s="234"/>
      <c r="N9" s="234"/>
      <c r="O9" s="234"/>
      <c r="P9" s="234"/>
      <c r="Q9" s="234"/>
      <c r="R9" s="154">
        <f t="shared" si="0"/>
        <v>256850</v>
      </c>
      <c r="S9" s="260"/>
    </row>
    <row r="10" spans="1:19" ht="13.5" thickBot="1">
      <c r="A10" s="259" t="s">
        <v>644</v>
      </c>
      <c r="B10" s="283"/>
      <c r="C10" s="234"/>
      <c r="D10" s="234"/>
      <c r="E10" s="234"/>
      <c r="F10" s="234"/>
      <c r="G10" s="234"/>
      <c r="H10" s="234"/>
      <c r="I10" s="234"/>
      <c r="J10" s="234"/>
      <c r="K10" s="234"/>
      <c r="L10" s="234">
        <f>1680117+96055</f>
        <v>1776172</v>
      </c>
      <c r="M10" s="234"/>
      <c r="N10" s="234"/>
      <c r="O10" s="234"/>
      <c r="P10" s="234"/>
      <c r="Q10" s="234">
        <f>-96055</f>
        <v>-96055</v>
      </c>
      <c r="R10" s="154">
        <f t="shared" si="0"/>
        <v>1680117</v>
      </c>
      <c r="S10" s="260"/>
    </row>
    <row r="11" spans="1:19" ht="13.5" thickBot="1">
      <c r="A11" s="259" t="s">
        <v>196</v>
      </c>
      <c r="B11" s="283">
        <v>122614</v>
      </c>
      <c r="C11" s="234"/>
      <c r="D11" s="234"/>
      <c r="E11" s="234"/>
      <c r="F11" s="234">
        <v>654054</v>
      </c>
      <c r="G11" s="234"/>
      <c r="H11" s="234">
        <v>143297</v>
      </c>
      <c r="I11" s="234"/>
      <c r="J11" s="234"/>
      <c r="K11" s="234">
        <f>422433+9227</f>
        <v>431660</v>
      </c>
      <c r="L11" s="234"/>
      <c r="M11" s="234"/>
      <c r="N11" s="234"/>
      <c r="O11" s="234"/>
      <c r="P11" s="234"/>
      <c r="Q11" s="234">
        <v>-9227</v>
      </c>
      <c r="R11" s="154">
        <f t="shared" si="0"/>
        <v>1342398</v>
      </c>
      <c r="S11" s="260"/>
    </row>
    <row r="12" spans="1:19" ht="13.5" thickBot="1">
      <c r="A12" s="259" t="s">
        <v>676</v>
      </c>
      <c r="B12" s="283"/>
      <c r="C12" s="234"/>
      <c r="D12" s="234"/>
      <c r="E12" s="234"/>
      <c r="F12" s="234">
        <v>33213</v>
      </c>
      <c r="G12" s="234"/>
      <c r="H12" s="234"/>
      <c r="I12" s="234"/>
      <c r="J12" s="234"/>
      <c r="K12" s="234">
        <f>3508849+46244</f>
        <v>3555093</v>
      </c>
      <c r="L12" s="234">
        <f>512950+2235</f>
        <v>515185</v>
      </c>
      <c r="M12" s="234"/>
      <c r="N12" s="234"/>
      <c r="O12" s="234"/>
      <c r="P12" s="234"/>
      <c r="Q12" s="234">
        <f>-46244-2235</f>
        <v>-48479</v>
      </c>
      <c r="R12" s="154">
        <f t="shared" si="0"/>
        <v>4055012</v>
      </c>
      <c r="S12" s="260"/>
    </row>
    <row r="13" spans="1:19" ht="13.5" thickBot="1">
      <c r="A13" s="259" t="s">
        <v>788</v>
      </c>
      <c r="B13" s="283"/>
      <c r="C13" s="234"/>
      <c r="D13" s="234"/>
      <c r="E13" s="234"/>
      <c r="F13" s="234"/>
      <c r="G13" s="234"/>
      <c r="H13" s="234"/>
      <c r="I13" s="234"/>
      <c r="J13" s="234"/>
      <c r="K13" s="234"/>
      <c r="L13" s="234"/>
      <c r="M13" s="234">
        <f>231448+45004</f>
        <v>276452</v>
      </c>
      <c r="N13" s="234"/>
      <c r="O13" s="234"/>
      <c r="P13" s="234"/>
      <c r="Q13" s="234">
        <f>-45004</f>
        <v>-45004</v>
      </c>
      <c r="R13" s="154">
        <f t="shared" si="0"/>
        <v>231448</v>
      </c>
      <c r="S13" s="260"/>
    </row>
    <row r="14" spans="1:19" ht="13.5" thickBot="1">
      <c r="A14" s="259" t="s">
        <v>691</v>
      </c>
      <c r="B14" s="283"/>
      <c r="C14" s="462"/>
      <c r="D14" s="462"/>
      <c r="E14" s="462"/>
      <c r="F14" s="462"/>
      <c r="G14" s="462"/>
      <c r="H14" s="462"/>
      <c r="I14" s="462"/>
      <c r="J14" s="462"/>
      <c r="K14" s="462">
        <v>158426</v>
      </c>
      <c r="L14" s="462"/>
      <c r="M14" s="462"/>
      <c r="N14" s="462"/>
      <c r="O14" s="462"/>
      <c r="P14" s="462"/>
      <c r="Q14" s="462"/>
      <c r="R14" s="154">
        <f t="shared" ref="R14" si="1">SUM(B14:Q14)</f>
        <v>158426</v>
      </c>
      <c r="S14" s="260"/>
    </row>
    <row r="15" spans="1:19" ht="13.5" thickBot="1">
      <c r="A15" s="259" t="s">
        <v>677</v>
      </c>
      <c r="B15" s="284"/>
      <c r="C15" s="226"/>
      <c r="D15" s="226"/>
      <c r="E15" s="226"/>
      <c r="F15" s="226"/>
      <c r="G15" s="226"/>
      <c r="H15" s="228"/>
      <c r="I15" s="226"/>
      <c r="J15" s="226"/>
      <c r="K15" s="228">
        <v>94316</v>
      </c>
      <c r="L15" s="228">
        <v>15999</v>
      </c>
      <c r="M15" s="226"/>
      <c r="N15" s="226"/>
      <c r="O15" s="226"/>
      <c r="P15" s="226"/>
      <c r="Q15" s="226"/>
      <c r="R15" s="154">
        <f t="shared" si="0"/>
        <v>110315</v>
      </c>
      <c r="S15" s="260"/>
    </row>
    <row r="16" spans="1:19" ht="13.5" thickBot="1">
      <c r="A16" s="261" t="s">
        <v>637</v>
      </c>
      <c r="B16" s="285">
        <f>SUM(B6:B15)</f>
        <v>1580604</v>
      </c>
      <c r="C16" s="282">
        <f t="shared" ref="C16:R16" si="2">SUM(C6:C15)</f>
        <v>0</v>
      </c>
      <c r="D16" s="282">
        <f t="shared" si="2"/>
        <v>0</v>
      </c>
      <c r="E16" s="282">
        <f t="shared" si="2"/>
        <v>0</v>
      </c>
      <c r="F16" s="282">
        <f t="shared" si="2"/>
        <v>687267</v>
      </c>
      <c r="G16" s="282">
        <f t="shared" si="2"/>
        <v>0</v>
      </c>
      <c r="H16" s="282">
        <f t="shared" si="2"/>
        <v>143297</v>
      </c>
      <c r="I16" s="282">
        <f t="shared" si="2"/>
        <v>0</v>
      </c>
      <c r="J16" s="282">
        <f t="shared" si="2"/>
        <v>0</v>
      </c>
      <c r="K16" s="282">
        <f t="shared" si="2"/>
        <v>4239495</v>
      </c>
      <c r="L16" s="282">
        <f t="shared" si="2"/>
        <v>2307356</v>
      </c>
      <c r="M16" s="282">
        <f t="shared" si="2"/>
        <v>276452</v>
      </c>
      <c r="N16" s="250">
        <f t="shared" si="2"/>
        <v>0</v>
      </c>
      <c r="O16" s="250">
        <f t="shared" si="2"/>
        <v>0</v>
      </c>
      <c r="P16" s="250">
        <f t="shared" si="2"/>
        <v>0</v>
      </c>
      <c r="Q16" s="282">
        <f t="shared" si="2"/>
        <v>-198765</v>
      </c>
      <c r="R16" s="250">
        <f t="shared" si="2"/>
        <v>9035706</v>
      </c>
      <c r="S16" s="262"/>
    </row>
  </sheetData>
  <mergeCells count="3">
    <mergeCell ref="B4:Q4"/>
    <mergeCell ref="R4:R5"/>
    <mergeCell ref="S4:S5"/>
  </mergeCells>
  <pageMargins left="0.7" right="0.7" top="0.75" bottom="0.75" header="0.3" footer="0.3"/>
  <pageSetup orientation="portrait" r:id="rId1"/>
  <ignoredErrors>
    <ignoredError sqref="C16:O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
  <sheetViews>
    <sheetView showGridLines="0" workbookViewId="0"/>
  </sheetViews>
  <sheetFormatPr defaultColWidth="8.85546875" defaultRowHeight="12.75"/>
  <cols>
    <col min="1" max="1" width="30.7109375" style="7" customWidth="1"/>
    <col min="2" max="2" width="8.85546875" style="7"/>
    <col min="3" max="3" width="11" style="7" bestFit="1" customWidth="1"/>
    <col min="4" max="4" width="12.7109375" style="7" customWidth="1"/>
    <col min="5" max="5" width="20.42578125" style="7" customWidth="1"/>
    <col min="6" max="6" width="14.28515625" style="7" customWidth="1"/>
    <col min="7" max="16384" width="8.85546875" style="7"/>
  </cols>
  <sheetData>
    <row r="1" spans="1:6">
      <c r="A1" s="100" t="s">
        <v>445</v>
      </c>
    </row>
    <row r="2" spans="1:6" ht="13.5" thickBot="1">
      <c r="A2" s="296"/>
    </row>
    <row r="3" spans="1:6" ht="13.5" thickBot="1">
      <c r="A3" s="258"/>
      <c r="B3" s="405"/>
      <c r="C3" s="644" t="s">
        <v>750</v>
      </c>
      <c r="D3" s="644"/>
      <c r="E3" s="634"/>
      <c r="F3" s="649"/>
    </row>
    <row r="4" spans="1:6" ht="26.25" thickBot="1">
      <c r="A4" s="259"/>
      <c r="B4" s="272"/>
      <c r="C4" s="372" t="s">
        <v>751</v>
      </c>
      <c r="D4" s="403" t="s">
        <v>752</v>
      </c>
      <c r="E4" s="372" t="s">
        <v>754</v>
      </c>
      <c r="F4" s="371" t="s">
        <v>753</v>
      </c>
    </row>
    <row r="5" spans="1:6">
      <c r="A5" s="259"/>
      <c r="B5" s="272"/>
      <c r="C5" s="272"/>
      <c r="D5" s="272"/>
      <c r="E5" s="272"/>
      <c r="F5" s="406"/>
    </row>
    <row r="6" spans="1:6">
      <c r="A6" s="259"/>
      <c r="B6" s="272"/>
      <c r="C6" s="272"/>
      <c r="D6" s="272"/>
      <c r="E6" s="272"/>
      <c r="F6" s="406"/>
    </row>
    <row r="7" spans="1:6">
      <c r="A7" s="352" t="s">
        <v>675</v>
      </c>
      <c r="B7" s="272"/>
      <c r="C7" s="354"/>
      <c r="D7" s="354">
        <v>755446</v>
      </c>
      <c r="E7" s="354"/>
      <c r="F7" s="407">
        <f t="shared" ref="F7:F15" si="0">C7+D7+E7</f>
        <v>755446</v>
      </c>
    </row>
    <row r="8" spans="1:6">
      <c r="A8" s="352" t="s">
        <v>787</v>
      </c>
      <c r="B8" s="272"/>
      <c r="C8" s="354"/>
      <c r="D8" s="354">
        <v>0</v>
      </c>
      <c r="E8" s="354"/>
      <c r="F8" s="407">
        <f t="shared" si="0"/>
        <v>0</v>
      </c>
    </row>
    <row r="9" spans="1:6">
      <c r="A9" s="352" t="s">
        <v>646</v>
      </c>
      <c r="B9" s="272"/>
      <c r="C9" s="354"/>
      <c r="D9" s="354">
        <v>336516</v>
      </c>
      <c r="E9" s="354"/>
      <c r="F9" s="407">
        <f t="shared" si="0"/>
        <v>336516</v>
      </c>
    </row>
    <row r="10" spans="1:6">
      <c r="A10" s="352" t="s">
        <v>645</v>
      </c>
      <c r="B10" s="272"/>
      <c r="C10" s="354"/>
      <c r="D10" s="354">
        <v>256850</v>
      </c>
      <c r="E10" s="354"/>
      <c r="F10" s="407">
        <f t="shared" si="0"/>
        <v>256850</v>
      </c>
    </row>
    <row r="11" spans="1:6">
      <c r="A11" s="352" t="s">
        <v>644</v>
      </c>
      <c r="B11" s="272"/>
      <c r="C11" s="354"/>
      <c r="D11" s="354">
        <v>2211493</v>
      </c>
      <c r="E11" s="357">
        <v>-188156</v>
      </c>
      <c r="F11" s="407">
        <f t="shared" si="0"/>
        <v>2023337</v>
      </c>
    </row>
    <row r="12" spans="1:6">
      <c r="A12" s="352" t="s">
        <v>196</v>
      </c>
      <c r="B12" s="272"/>
      <c r="C12" s="354">
        <f>15882</f>
        <v>15882</v>
      </c>
      <c r="D12" s="354">
        <v>1321446</v>
      </c>
      <c r="E12" s="357">
        <f>-2134-4521</f>
        <v>-6655</v>
      </c>
      <c r="F12" s="407">
        <f t="shared" si="0"/>
        <v>1330673</v>
      </c>
    </row>
    <row r="13" spans="1:6">
      <c r="A13" s="352" t="s">
        <v>676</v>
      </c>
      <c r="B13" s="272"/>
      <c r="C13" s="354">
        <f>275937-15882</f>
        <v>260055</v>
      </c>
      <c r="D13" s="354">
        <v>4839589</v>
      </c>
      <c r="E13" s="357">
        <f>-62733-142501+4521</f>
        <v>-200713</v>
      </c>
      <c r="F13" s="407">
        <f t="shared" si="0"/>
        <v>4898931</v>
      </c>
    </row>
    <row r="14" spans="1:6">
      <c r="A14" s="352" t="s">
        <v>788</v>
      </c>
      <c r="B14" s="272"/>
      <c r="C14" s="354"/>
      <c r="D14" s="354">
        <v>233642</v>
      </c>
      <c r="E14" s="357">
        <v>-2194</v>
      </c>
      <c r="F14" s="407">
        <f t="shared" ref="F14" si="1">C14+D14+E14</f>
        <v>231448</v>
      </c>
    </row>
    <row r="15" spans="1:6">
      <c r="A15" s="352" t="s">
        <v>691</v>
      </c>
      <c r="B15" s="272"/>
      <c r="C15" s="354"/>
      <c r="D15" s="354">
        <v>158426</v>
      </c>
      <c r="E15" s="357"/>
      <c r="F15" s="407">
        <f t="shared" si="0"/>
        <v>158426</v>
      </c>
    </row>
    <row r="16" spans="1:6" ht="13.5" thickBot="1">
      <c r="A16" s="259"/>
      <c r="B16" s="272"/>
      <c r="C16" s="272"/>
      <c r="D16" s="272"/>
      <c r="E16" s="358"/>
      <c r="F16" s="406"/>
    </row>
    <row r="17" spans="1:6" ht="13.5" thickBot="1">
      <c r="A17" s="345" t="s">
        <v>135</v>
      </c>
      <c r="B17" s="437"/>
      <c r="C17" s="438">
        <f>SUM(C7:C15)</f>
        <v>275937</v>
      </c>
      <c r="D17" s="438">
        <f t="shared" ref="D17:F17" si="2">SUM(D7:D15)</f>
        <v>10113408</v>
      </c>
      <c r="E17" s="439">
        <f t="shared" si="2"/>
        <v>-397718</v>
      </c>
      <c r="F17" s="440">
        <f t="shared" si="2"/>
        <v>9991627</v>
      </c>
    </row>
    <row r="20" spans="1:6">
      <c r="A20" s="408" t="s">
        <v>755</v>
      </c>
    </row>
  </sheetData>
  <mergeCells count="2">
    <mergeCell ref="C3:D3"/>
    <mergeCell ref="E3:F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showGridLines="0" workbookViewId="0"/>
  </sheetViews>
  <sheetFormatPr defaultColWidth="8.85546875" defaultRowHeight="12.75"/>
  <cols>
    <col min="1" max="1" width="43" style="1" customWidth="1"/>
    <col min="2" max="2" width="20.28515625" style="1" customWidth="1"/>
    <col min="3" max="3" width="18.7109375" style="1" customWidth="1"/>
    <col min="4" max="4" width="18.140625" style="1" customWidth="1"/>
    <col min="5" max="5" width="17.7109375" style="1" customWidth="1"/>
    <col min="6" max="16384" width="8.85546875" style="1"/>
  </cols>
  <sheetData>
    <row r="1" spans="1:5">
      <c r="A1" s="100" t="s">
        <v>7</v>
      </c>
    </row>
    <row r="2" spans="1:5" ht="13.5" thickBot="1"/>
    <row r="3" spans="1:5" ht="13.5" thickBot="1">
      <c r="A3" s="409"/>
      <c r="B3" s="644" t="s">
        <v>750</v>
      </c>
      <c r="C3" s="644"/>
      <c r="D3" s="634"/>
      <c r="E3" s="649"/>
    </row>
    <row r="4" spans="1:5" ht="26.25" thickBot="1">
      <c r="A4" s="374"/>
      <c r="B4" s="372" t="s">
        <v>751</v>
      </c>
      <c r="C4" s="373" t="s">
        <v>752</v>
      </c>
      <c r="D4" s="372" t="s">
        <v>756</v>
      </c>
      <c r="E4" s="371" t="s">
        <v>753</v>
      </c>
    </row>
    <row r="5" spans="1:5">
      <c r="A5" s="374"/>
      <c r="B5" s="272"/>
      <c r="C5" s="272"/>
      <c r="D5" s="272"/>
      <c r="E5" s="406"/>
    </row>
    <row r="6" spans="1:5">
      <c r="A6" s="259" t="s">
        <v>740</v>
      </c>
      <c r="B6" s="354">
        <v>41460</v>
      </c>
      <c r="C6" s="354">
        <v>269244</v>
      </c>
      <c r="D6" s="357">
        <v>-24170</v>
      </c>
      <c r="E6" s="360">
        <f t="shared" ref="E6:E13" si="0">B6+C6+D6</f>
        <v>286534</v>
      </c>
    </row>
    <row r="7" spans="1:5">
      <c r="A7" s="259" t="s">
        <v>741</v>
      </c>
      <c r="B7" s="354">
        <v>39221</v>
      </c>
      <c r="C7" s="354">
        <v>356755</v>
      </c>
      <c r="D7" s="357">
        <v>-27302</v>
      </c>
      <c r="E7" s="360">
        <f t="shared" si="0"/>
        <v>368674</v>
      </c>
    </row>
    <row r="8" spans="1:5">
      <c r="A8" s="259" t="s">
        <v>742</v>
      </c>
      <c r="B8" s="354">
        <v>51812</v>
      </c>
      <c r="C8" s="354">
        <v>1339938</v>
      </c>
      <c r="D8" s="357">
        <v>-34797</v>
      </c>
      <c r="E8" s="360">
        <f t="shared" si="0"/>
        <v>1356953</v>
      </c>
    </row>
    <row r="9" spans="1:5">
      <c r="A9" s="259" t="s">
        <v>743</v>
      </c>
      <c r="B9" s="354"/>
      <c r="C9" s="354">
        <v>173202</v>
      </c>
      <c r="D9" s="357">
        <v>-2940</v>
      </c>
      <c r="E9" s="360">
        <f t="shared" si="0"/>
        <v>170262</v>
      </c>
    </row>
    <row r="10" spans="1:5">
      <c r="A10" s="259" t="s">
        <v>744</v>
      </c>
      <c r="B10" s="354">
        <v>70503</v>
      </c>
      <c r="C10" s="354">
        <v>222599</v>
      </c>
      <c r="D10" s="357">
        <v>-52535</v>
      </c>
      <c r="E10" s="360">
        <f t="shared" si="0"/>
        <v>240567</v>
      </c>
    </row>
    <row r="11" spans="1:5">
      <c r="A11" s="259" t="s">
        <v>745</v>
      </c>
      <c r="B11" s="354"/>
      <c r="C11" s="354">
        <v>107994</v>
      </c>
      <c r="D11" s="357">
        <v>-1559</v>
      </c>
      <c r="E11" s="360">
        <f t="shared" si="0"/>
        <v>106435</v>
      </c>
    </row>
    <row r="12" spans="1:5">
      <c r="A12" s="259" t="s">
        <v>746</v>
      </c>
      <c r="B12" s="354">
        <v>72941</v>
      </c>
      <c r="C12" s="354">
        <v>3655753</v>
      </c>
      <c r="D12" s="357">
        <v>-67756</v>
      </c>
      <c r="E12" s="360">
        <f t="shared" si="0"/>
        <v>3660938</v>
      </c>
    </row>
    <row r="13" spans="1:5">
      <c r="A13" s="259" t="s">
        <v>747</v>
      </c>
      <c r="B13" s="354"/>
      <c r="C13" s="354">
        <v>59121</v>
      </c>
      <c r="D13" s="357">
        <v>-1738</v>
      </c>
      <c r="E13" s="360">
        <f t="shared" si="0"/>
        <v>57383</v>
      </c>
    </row>
    <row r="14" spans="1:5" ht="13.5" thickBot="1">
      <c r="A14" s="374"/>
      <c r="B14" s="375"/>
      <c r="C14" s="375"/>
      <c r="D14" s="442"/>
      <c r="E14" s="376"/>
    </row>
    <row r="15" spans="1:5" ht="13.5" thickBot="1">
      <c r="A15" s="441" t="s">
        <v>135</v>
      </c>
      <c r="B15" s="438">
        <f>SUM(B6:B13)</f>
        <v>275937</v>
      </c>
      <c r="C15" s="438">
        <f>SUM(C6:C13)</f>
        <v>6184606</v>
      </c>
      <c r="D15" s="439">
        <f>SUM(D6:D13)</f>
        <v>-212797</v>
      </c>
      <c r="E15" s="440">
        <f>SUM(E6:E13)</f>
        <v>6247746</v>
      </c>
    </row>
    <row r="17" spans="1:1">
      <c r="A17" s="408" t="s">
        <v>801</v>
      </c>
    </row>
    <row r="18" spans="1:1">
      <c r="A18" s="408" t="s">
        <v>755</v>
      </c>
    </row>
  </sheetData>
  <mergeCells count="2">
    <mergeCell ref="B3:C3"/>
    <mergeCell ref="D3:E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7"/>
  <sheetViews>
    <sheetView showGridLines="0" workbookViewId="0"/>
  </sheetViews>
  <sheetFormatPr defaultColWidth="8.85546875" defaultRowHeight="12.75"/>
  <cols>
    <col min="1" max="1" width="33.28515625" style="1" customWidth="1"/>
    <col min="2" max="2" width="8.85546875" style="1"/>
    <col min="3" max="3" width="16" style="1" customWidth="1"/>
    <col min="4" max="4" width="22.42578125" style="1" customWidth="1"/>
    <col min="5" max="5" width="18.7109375" style="1" customWidth="1"/>
    <col min="6" max="6" width="15.140625" style="1" customWidth="1"/>
    <col min="7" max="16384" width="8.85546875" style="1"/>
  </cols>
  <sheetData>
    <row r="1" spans="1:7">
      <c r="A1" s="100" t="s">
        <v>8</v>
      </c>
    </row>
    <row r="2" spans="1:7" ht="13.5" thickBot="1"/>
    <row r="3" spans="1:7" ht="13.5" thickBot="1">
      <c r="A3" s="409"/>
      <c r="B3" s="412"/>
      <c r="C3" s="644" t="s">
        <v>750</v>
      </c>
      <c r="D3" s="644"/>
      <c r="E3" s="634"/>
      <c r="F3" s="649"/>
    </row>
    <row r="4" spans="1:7" ht="26.25" thickBot="1">
      <c r="A4" s="374"/>
      <c r="B4" s="375"/>
      <c r="C4" s="372" t="s">
        <v>751</v>
      </c>
      <c r="D4" s="373" t="s">
        <v>752</v>
      </c>
      <c r="E4" s="372" t="s">
        <v>756</v>
      </c>
      <c r="F4" s="371" t="s">
        <v>753</v>
      </c>
    </row>
    <row r="5" spans="1:7">
      <c r="A5" s="374"/>
      <c r="B5" s="375"/>
      <c r="C5" s="410"/>
      <c r="D5" s="410"/>
      <c r="E5" s="410"/>
      <c r="F5" s="411"/>
      <c r="G5" s="215"/>
    </row>
    <row r="6" spans="1:7">
      <c r="A6" s="352" t="s">
        <v>757</v>
      </c>
      <c r="B6" s="375"/>
      <c r="C6" s="353">
        <v>34704</v>
      </c>
      <c r="D6" s="353">
        <v>2081001</v>
      </c>
      <c r="E6" s="443">
        <v>-30581</v>
      </c>
      <c r="F6" s="356">
        <f>SUM(C6:E6)</f>
        <v>2085124</v>
      </c>
    </row>
    <row r="7" spans="1:7">
      <c r="A7" s="413" t="s">
        <v>622</v>
      </c>
      <c r="B7" s="375"/>
      <c r="C7" s="354">
        <v>0</v>
      </c>
      <c r="D7" s="354">
        <v>360738</v>
      </c>
      <c r="E7" s="357">
        <v>-1408</v>
      </c>
      <c r="F7" s="360">
        <f t="shared" ref="F7:F8" si="0">SUM(C7:E7)</f>
        <v>359330</v>
      </c>
    </row>
    <row r="8" spans="1:7">
      <c r="A8" s="413" t="s">
        <v>526</v>
      </c>
      <c r="B8" s="375"/>
      <c r="C8" s="354">
        <v>0</v>
      </c>
      <c r="D8" s="354">
        <v>203695</v>
      </c>
      <c r="E8" s="357">
        <v>-1189</v>
      </c>
      <c r="F8" s="360">
        <f t="shared" si="0"/>
        <v>202506</v>
      </c>
    </row>
    <row r="9" spans="1:7">
      <c r="A9" s="413" t="s">
        <v>726</v>
      </c>
      <c r="B9" s="375"/>
      <c r="C9" s="354">
        <f>C6-SUM(C7:C8)</f>
        <v>34704</v>
      </c>
      <c r="D9" s="354">
        <f t="shared" ref="D9:F9" si="1">D6-SUM(D7:D8)</f>
        <v>1516568</v>
      </c>
      <c r="E9" s="357">
        <f t="shared" si="1"/>
        <v>-27984</v>
      </c>
      <c r="F9" s="407">
        <f t="shared" si="1"/>
        <v>1523288</v>
      </c>
    </row>
    <row r="10" spans="1:7">
      <c r="A10" s="352" t="s">
        <v>728</v>
      </c>
      <c r="B10" s="375"/>
      <c r="C10" s="353">
        <v>36090</v>
      </c>
      <c r="D10" s="353">
        <v>1475499</v>
      </c>
      <c r="E10" s="443">
        <v>-45155</v>
      </c>
      <c r="F10" s="356">
        <f t="shared" ref="F10:F22" si="2">SUM(C10:E10)</f>
        <v>1466434</v>
      </c>
    </row>
    <row r="11" spans="1:7">
      <c r="A11" s="413" t="s">
        <v>586</v>
      </c>
      <c r="B11" s="375"/>
      <c r="C11" s="354"/>
      <c r="D11" s="354">
        <v>261766</v>
      </c>
      <c r="E11" s="357">
        <v>-3640</v>
      </c>
      <c r="F11" s="360">
        <f t="shared" si="2"/>
        <v>258126</v>
      </c>
    </row>
    <row r="12" spans="1:7">
      <c r="A12" s="413" t="s">
        <v>529</v>
      </c>
      <c r="B12" s="375"/>
      <c r="C12" s="354">
        <v>7634</v>
      </c>
      <c r="D12" s="354">
        <v>183205</v>
      </c>
      <c r="E12" s="357">
        <v>-9783</v>
      </c>
      <c r="F12" s="360">
        <f t="shared" si="2"/>
        <v>181056</v>
      </c>
    </row>
    <row r="13" spans="1:7">
      <c r="A13" s="413" t="s">
        <v>729</v>
      </c>
      <c r="B13" s="375"/>
      <c r="C13" s="354">
        <f>C10-SUM(C11:C12)</f>
        <v>28456</v>
      </c>
      <c r="D13" s="354">
        <f t="shared" ref="D13:F13" si="3">D10-SUM(D11:D12)</f>
        <v>1030528</v>
      </c>
      <c r="E13" s="357">
        <f t="shared" si="3"/>
        <v>-31732</v>
      </c>
      <c r="F13" s="407">
        <f t="shared" si="3"/>
        <v>1027252</v>
      </c>
    </row>
    <row r="14" spans="1:7">
      <c r="A14" s="352" t="s">
        <v>733</v>
      </c>
      <c r="B14" s="375"/>
      <c r="C14" s="353">
        <v>63317</v>
      </c>
      <c r="D14" s="353">
        <v>1416491</v>
      </c>
      <c r="E14" s="443">
        <v>-45752</v>
      </c>
      <c r="F14" s="356">
        <f t="shared" si="2"/>
        <v>1434056</v>
      </c>
    </row>
    <row r="15" spans="1:7">
      <c r="A15" s="413" t="s">
        <v>477</v>
      </c>
      <c r="B15" s="375"/>
      <c r="C15" s="354">
        <v>0</v>
      </c>
      <c r="D15" s="354">
        <v>208982</v>
      </c>
      <c r="E15" s="357">
        <v>-2956</v>
      </c>
      <c r="F15" s="360">
        <f t="shared" si="2"/>
        <v>206026</v>
      </c>
    </row>
    <row r="16" spans="1:7">
      <c r="A16" s="413" t="s">
        <v>535</v>
      </c>
      <c r="B16" s="375"/>
      <c r="C16" s="354">
        <v>0</v>
      </c>
      <c r="D16" s="354">
        <v>159723</v>
      </c>
      <c r="E16" s="357">
        <v>-1264</v>
      </c>
      <c r="F16" s="360">
        <f t="shared" si="2"/>
        <v>158459</v>
      </c>
    </row>
    <row r="17" spans="1:6">
      <c r="A17" s="413" t="s">
        <v>734</v>
      </c>
      <c r="B17" s="375"/>
      <c r="C17" s="354">
        <f>C14-SUM(C15:C16)</f>
        <v>63317</v>
      </c>
      <c r="D17" s="354">
        <f t="shared" ref="D17:F17" si="4">D14-SUM(D15:D16)</f>
        <v>1047786</v>
      </c>
      <c r="E17" s="357">
        <f t="shared" si="4"/>
        <v>-41532</v>
      </c>
      <c r="F17" s="407">
        <f t="shared" si="4"/>
        <v>1069571</v>
      </c>
    </row>
    <row r="18" spans="1:6">
      <c r="A18" s="352" t="s">
        <v>730</v>
      </c>
      <c r="B18" s="375"/>
      <c r="C18" s="353">
        <v>141825</v>
      </c>
      <c r="D18" s="353">
        <v>1138837</v>
      </c>
      <c r="E18" s="443">
        <v>-90853</v>
      </c>
      <c r="F18" s="356">
        <f t="shared" si="2"/>
        <v>1189809</v>
      </c>
    </row>
    <row r="19" spans="1:6">
      <c r="A19" s="413" t="s">
        <v>541</v>
      </c>
      <c r="B19" s="375"/>
      <c r="C19" s="354">
        <v>79687</v>
      </c>
      <c r="D19" s="354">
        <v>292992</v>
      </c>
      <c r="E19" s="357">
        <v>-38549</v>
      </c>
      <c r="F19" s="360">
        <f t="shared" si="2"/>
        <v>334130</v>
      </c>
    </row>
    <row r="20" spans="1:6">
      <c r="A20" s="413" t="s">
        <v>482</v>
      </c>
      <c r="B20" s="375"/>
      <c r="C20" s="354">
        <v>0</v>
      </c>
      <c r="D20" s="354">
        <v>206662</v>
      </c>
      <c r="E20" s="357">
        <v>-1090</v>
      </c>
      <c r="F20" s="360">
        <f t="shared" si="2"/>
        <v>205572</v>
      </c>
    </row>
    <row r="21" spans="1:6">
      <c r="A21" s="413" t="s">
        <v>732</v>
      </c>
      <c r="B21" s="375"/>
      <c r="C21" s="354">
        <f>C18-SUM(C19:C20)</f>
        <v>62138</v>
      </c>
      <c r="D21" s="354">
        <f t="shared" ref="D21:F21" si="5">D18-SUM(D19:D20)</f>
        <v>639183</v>
      </c>
      <c r="E21" s="357">
        <f t="shared" si="5"/>
        <v>-51214</v>
      </c>
      <c r="F21" s="407">
        <f t="shared" si="5"/>
        <v>650107</v>
      </c>
    </row>
    <row r="22" spans="1:6">
      <c r="A22" s="352" t="s">
        <v>727</v>
      </c>
      <c r="B22" s="375"/>
      <c r="C22" s="414">
        <v>0</v>
      </c>
      <c r="D22" s="353">
        <v>72778</v>
      </c>
      <c r="E22" s="443">
        <v>-455</v>
      </c>
      <c r="F22" s="356">
        <f t="shared" si="2"/>
        <v>72323</v>
      </c>
    </row>
    <row r="23" spans="1:6" ht="13.5" thickBot="1">
      <c r="A23" s="374"/>
      <c r="B23" s="375"/>
      <c r="C23" s="375"/>
      <c r="D23" s="375"/>
      <c r="E23" s="442"/>
      <c r="F23" s="376"/>
    </row>
    <row r="24" spans="1:6" ht="13.5" thickBot="1">
      <c r="A24" s="345" t="s">
        <v>135</v>
      </c>
      <c r="B24" s="415"/>
      <c r="C24" s="346">
        <f>C6+C10+C14+C18+C22</f>
        <v>275936</v>
      </c>
      <c r="D24" s="346">
        <f>D6+D10+D14+D18+D22</f>
        <v>6184606</v>
      </c>
      <c r="E24" s="444">
        <f>E6+E10+E14+E18+E22</f>
        <v>-212796</v>
      </c>
      <c r="F24" s="349">
        <f>F6+F10+F14+F18+F22</f>
        <v>6247746</v>
      </c>
    </row>
    <row r="26" spans="1:6">
      <c r="A26" s="408" t="s">
        <v>801</v>
      </c>
    </row>
    <row r="27" spans="1:6">
      <c r="A27" s="408" t="s">
        <v>755</v>
      </c>
    </row>
  </sheetData>
  <mergeCells count="2">
    <mergeCell ref="C3:D3"/>
    <mergeCell ref="E3:F3"/>
  </mergeCells>
  <pageMargins left="0.7" right="0.7" top="0.75" bottom="0.75" header="0.3" footer="0.3"/>
  <pageSetup orientation="portrait" r:id="rId1"/>
  <ignoredErrors>
    <ignoredError sqref="F9 F13 F17 F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4"/>
  <sheetViews>
    <sheetView showGridLines="0" topLeftCell="A16" workbookViewId="0"/>
  </sheetViews>
  <sheetFormatPr defaultColWidth="9.140625" defaultRowHeight="12.75"/>
  <cols>
    <col min="1" max="1" width="22.85546875" style="7" customWidth="1"/>
    <col min="2" max="2" width="31.28515625" style="7" customWidth="1"/>
    <col min="3" max="16384" width="9.140625" style="7"/>
  </cols>
  <sheetData>
    <row r="1" spans="1:2">
      <c r="A1" s="11" t="s">
        <v>699</v>
      </c>
    </row>
    <row r="3" spans="1:2" ht="13.5" thickBot="1">
      <c r="A3" s="236"/>
      <c r="B3" s="298" t="s">
        <v>697</v>
      </c>
    </row>
    <row r="4" spans="1:2" ht="13.5" thickBot="1">
      <c r="A4" s="299"/>
      <c r="B4" s="245"/>
    </row>
    <row r="5" spans="1:2" ht="26.25" thickBot="1">
      <c r="A5" s="269" t="s">
        <v>693</v>
      </c>
      <c r="B5" s="265"/>
    </row>
    <row r="6" spans="1:2" ht="26.25" thickBot="1">
      <c r="A6" s="254" t="s">
        <v>700</v>
      </c>
      <c r="B6" s="300">
        <v>202717</v>
      </c>
    </row>
    <row r="7" spans="1:2" ht="51.75" thickBot="1">
      <c r="A7" s="246" t="s">
        <v>694</v>
      </c>
      <c r="B7" s="301">
        <v>63526</v>
      </c>
    </row>
    <row r="8" spans="1:2" ht="51.75" thickBot="1">
      <c r="A8" s="246" t="s">
        <v>695</v>
      </c>
      <c r="B8" s="301">
        <v>-14820</v>
      </c>
    </row>
    <row r="9" spans="1:2" ht="26.25" thickBot="1">
      <c r="A9" s="246" t="s">
        <v>696</v>
      </c>
      <c r="B9" s="301">
        <v>-90097</v>
      </c>
    </row>
    <row r="10" spans="1:2" ht="13.5" thickBot="1">
      <c r="A10" s="246" t="s">
        <v>146</v>
      </c>
      <c r="B10" s="301">
        <v>-20139</v>
      </c>
    </row>
    <row r="11" spans="1:2" ht="26.25" thickBot="1">
      <c r="A11" s="249" t="s">
        <v>698</v>
      </c>
      <c r="B11" s="302">
        <f>SUM(B6:B10)</f>
        <v>141187</v>
      </c>
    </row>
    <row r="16" spans="1:2" ht="13.5" thickBot="1">
      <c r="A16" s="236"/>
      <c r="B16" s="298" t="s">
        <v>697</v>
      </c>
    </row>
    <row r="17" spans="1:2" ht="13.5" thickBot="1">
      <c r="A17" s="299"/>
      <c r="B17" s="245"/>
    </row>
    <row r="18" spans="1:2" ht="51.75" thickBot="1">
      <c r="A18" s="269" t="s">
        <v>701</v>
      </c>
      <c r="B18" s="265"/>
    </row>
    <row r="19" spans="1:2" ht="26.25" thickBot="1">
      <c r="A19" s="254" t="s">
        <v>700</v>
      </c>
      <c r="B19" s="300">
        <v>103297</v>
      </c>
    </row>
    <row r="20" spans="1:2" ht="51.75" thickBot="1">
      <c r="A20" s="246" t="s">
        <v>694</v>
      </c>
      <c r="B20" s="301"/>
    </row>
    <row r="21" spans="1:2" ht="51.75" thickBot="1">
      <c r="A21" s="246" t="s">
        <v>695</v>
      </c>
      <c r="B21" s="301">
        <v>-30596</v>
      </c>
    </row>
    <row r="22" spans="1:2" ht="26.25" thickBot="1">
      <c r="A22" s="246" t="s">
        <v>696</v>
      </c>
      <c r="B22" s="301"/>
    </row>
    <row r="23" spans="1:2" ht="13.5" thickBot="1">
      <c r="A23" s="246" t="s">
        <v>146</v>
      </c>
      <c r="B23" s="301">
        <v>-9416</v>
      </c>
    </row>
    <row r="24" spans="1:2" ht="26.25" thickBot="1">
      <c r="A24" s="249" t="s">
        <v>698</v>
      </c>
      <c r="B24" s="302">
        <f>SUM(B19:B23)</f>
        <v>63285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44"/>
  <sheetViews>
    <sheetView showGridLines="0" tabSelected="1" topLeftCell="A7" workbookViewId="0">
      <selection activeCell="B43" sqref="B43"/>
    </sheetView>
  </sheetViews>
  <sheetFormatPr defaultColWidth="9.140625" defaultRowHeight="12.75"/>
  <cols>
    <col min="1" max="1" width="90.5703125" style="1" customWidth="1"/>
    <col min="2" max="2" width="16.42578125" style="1" customWidth="1"/>
    <col min="3" max="3" width="42" style="1" customWidth="1"/>
    <col min="4" max="16384" width="9.140625" style="1"/>
  </cols>
  <sheetData>
    <row r="2" spans="1:3" ht="13.5" thickBot="1"/>
    <row r="3" spans="1:3" ht="16.5" thickBot="1">
      <c r="A3" s="449" t="s">
        <v>136</v>
      </c>
      <c r="B3" s="445" t="s">
        <v>137</v>
      </c>
    </row>
    <row r="4" spans="1:3">
      <c r="A4" s="101" t="s">
        <v>19</v>
      </c>
      <c r="B4" s="104"/>
      <c r="C4" s="215"/>
    </row>
    <row r="5" spans="1:3" s="215" customFormat="1">
      <c r="A5" s="213"/>
      <c r="B5" s="214"/>
    </row>
    <row r="6" spans="1:3" ht="15">
      <c r="A6" s="33" t="s">
        <v>817</v>
      </c>
      <c r="B6" s="421">
        <v>1</v>
      </c>
    </row>
    <row r="7" spans="1:3" ht="15">
      <c r="A7" s="33" t="s">
        <v>18</v>
      </c>
      <c r="B7" s="421">
        <f>B6+1</f>
        <v>2</v>
      </c>
    </row>
    <row r="8" spans="1:3" ht="15">
      <c r="A8" s="33" t="s">
        <v>818</v>
      </c>
      <c r="B8" s="421">
        <v>3</v>
      </c>
    </row>
    <row r="9" spans="1:3" ht="15">
      <c r="A9" s="33" t="s">
        <v>819</v>
      </c>
      <c r="B9" s="421">
        <v>4</v>
      </c>
    </row>
    <row r="10" spans="1:3" ht="15">
      <c r="A10" s="33" t="s">
        <v>820</v>
      </c>
      <c r="B10" s="421">
        <v>5</v>
      </c>
    </row>
    <row r="11" spans="1:3" ht="15">
      <c r="A11" s="33" t="s">
        <v>816</v>
      </c>
      <c r="B11" s="421">
        <f>6</f>
        <v>6</v>
      </c>
    </row>
    <row r="12" spans="1:3" ht="13.5" thickBot="1">
      <c r="A12" s="33"/>
      <c r="B12" s="103"/>
    </row>
    <row r="13" spans="1:3" ht="13.5" thickBot="1">
      <c r="A13" s="216" t="s">
        <v>1</v>
      </c>
      <c r="B13" s="102"/>
    </row>
    <row r="14" spans="1:3">
      <c r="A14" s="213"/>
      <c r="B14" s="214"/>
    </row>
    <row r="15" spans="1:3" ht="15">
      <c r="A15" s="33" t="s">
        <v>638</v>
      </c>
      <c r="B15" s="421">
        <f>7</f>
        <v>7</v>
      </c>
    </row>
    <row r="16" spans="1:3" ht="15">
      <c r="A16" s="33" t="s">
        <v>2</v>
      </c>
      <c r="B16" s="421">
        <f t="shared" ref="B16:B28" si="0">B15+1</f>
        <v>8</v>
      </c>
    </row>
    <row r="17" spans="1:2" ht="15">
      <c r="A17" s="33" t="s">
        <v>3</v>
      </c>
      <c r="B17" s="421">
        <f t="shared" si="0"/>
        <v>9</v>
      </c>
    </row>
    <row r="18" spans="1:2" ht="15">
      <c r="A18" s="33" t="s">
        <v>4</v>
      </c>
      <c r="B18" s="421">
        <f t="shared" si="0"/>
        <v>10</v>
      </c>
    </row>
    <row r="19" spans="1:2" ht="15">
      <c r="A19" s="33" t="s">
        <v>5</v>
      </c>
      <c r="B19" s="421">
        <f t="shared" si="0"/>
        <v>11</v>
      </c>
    </row>
    <row r="20" spans="1:2" ht="15">
      <c r="A20" s="33" t="s">
        <v>6</v>
      </c>
      <c r="B20" s="421">
        <f t="shared" si="0"/>
        <v>12</v>
      </c>
    </row>
    <row r="21" spans="1:2" ht="15">
      <c r="A21" s="33" t="s">
        <v>802</v>
      </c>
      <c r="B21" s="422">
        <f t="shared" si="0"/>
        <v>13</v>
      </c>
    </row>
    <row r="22" spans="1:2" ht="15">
      <c r="A22" s="33" t="s">
        <v>445</v>
      </c>
      <c r="B22" s="421">
        <f t="shared" si="0"/>
        <v>14</v>
      </c>
    </row>
    <row r="23" spans="1:2" ht="15">
      <c r="A23" s="33" t="s">
        <v>7</v>
      </c>
      <c r="B23" s="421">
        <f t="shared" si="0"/>
        <v>15</v>
      </c>
    </row>
    <row r="24" spans="1:2" ht="15">
      <c r="A24" s="33" t="s">
        <v>8</v>
      </c>
      <c r="B24" s="421">
        <f t="shared" si="0"/>
        <v>16</v>
      </c>
    </row>
    <row r="25" spans="1:2" ht="15">
      <c r="A25" s="33" t="s">
        <v>699</v>
      </c>
      <c r="B25" s="421">
        <f t="shared" si="0"/>
        <v>17</v>
      </c>
    </row>
    <row r="26" spans="1:2" ht="15">
      <c r="A26" s="33" t="s">
        <v>9</v>
      </c>
      <c r="B26" s="421">
        <f t="shared" si="0"/>
        <v>18</v>
      </c>
    </row>
    <row r="27" spans="1:2" ht="15">
      <c r="A27" s="33" t="s">
        <v>446</v>
      </c>
      <c r="B27" s="421">
        <f t="shared" si="0"/>
        <v>19</v>
      </c>
    </row>
    <row r="28" spans="1:2" ht="15">
      <c r="A28" s="33" t="s">
        <v>10</v>
      </c>
      <c r="B28" s="421">
        <f t="shared" si="0"/>
        <v>20</v>
      </c>
    </row>
    <row r="29" spans="1:2" ht="13.5" thickBot="1">
      <c r="A29" s="2"/>
      <c r="B29" s="103"/>
    </row>
    <row r="30" spans="1:2" ht="13.5" thickBot="1">
      <c r="A30" s="216" t="s">
        <v>11</v>
      </c>
      <c r="B30" s="102"/>
    </row>
    <row r="31" spans="1:2" s="215" customFormat="1">
      <c r="A31" s="213"/>
      <c r="B31" s="281"/>
    </row>
    <row r="32" spans="1:2" ht="15">
      <c r="A32" s="33" t="s">
        <v>12</v>
      </c>
      <c r="B32" s="421">
        <f>B28+1</f>
        <v>21</v>
      </c>
    </row>
    <row r="33" spans="1:2" ht="15">
      <c r="A33" s="33" t="s">
        <v>13</v>
      </c>
      <c r="B33" s="421">
        <f>B32+1</f>
        <v>22</v>
      </c>
    </row>
    <row r="34" spans="1:2" ht="15">
      <c r="A34" s="33" t="s">
        <v>14</v>
      </c>
      <c r="B34" s="421">
        <f>B33+1</f>
        <v>23</v>
      </c>
    </row>
    <row r="35" spans="1:2" ht="15">
      <c r="A35" s="33" t="s">
        <v>15</v>
      </c>
      <c r="B35" s="421">
        <f>B34+1</f>
        <v>24</v>
      </c>
    </row>
    <row r="36" spans="1:2" ht="13.5" thickBot="1">
      <c r="A36" s="2"/>
      <c r="B36" s="103"/>
    </row>
    <row r="37" spans="1:2" ht="13.5" thickBot="1">
      <c r="A37" s="216" t="s">
        <v>16</v>
      </c>
      <c r="B37" s="102"/>
    </row>
    <row r="38" spans="1:2">
      <c r="A38" s="213"/>
      <c r="B38" s="103"/>
    </row>
    <row r="39" spans="1:2" ht="15">
      <c r="A39" s="33" t="s">
        <v>821</v>
      </c>
      <c r="B39" s="421">
        <v>25</v>
      </c>
    </row>
    <row r="40" spans="1:2" ht="13.5" thickBot="1">
      <c r="A40" s="6"/>
      <c r="B40" s="6"/>
    </row>
    <row r="41" spans="1:2" ht="13.5" thickBot="1">
      <c r="A41" s="216" t="s">
        <v>864</v>
      </c>
      <c r="B41" s="102"/>
    </row>
    <row r="42" spans="1:2">
      <c r="A42" s="213"/>
      <c r="B42" s="103"/>
    </row>
    <row r="43" spans="1:2" ht="15">
      <c r="A43" s="33" t="s">
        <v>865</v>
      </c>
      <c r="B43" s="421">
        <v>26</v>
      </c>
    </row>
    <row r="44" spans="1:2" ht="13.5" thickBot="1">
      <c r="A44" s="6"/>
      <c r="B44" s="6"/>
    </row>
  </sheetData>
  <hyperlinks>
    <hyperlink ref="B6" location="'1'!A1" display="'1'!A1" xr:uid="{00000000-0004-0000-0100-000000000000}"/>
    <hyperlink ref="B7" location="'2'!A1" display="'2'!A1" xr:uid="{00000000-0004-0000-0100-000001000000}"/>
    <hyperlink ref="B8" location="'3'!A1" display="'3'!A1" xr:uid="{00000000-0004-0000-0100-000002000000}"/>
    <hyperlink ref="B9" location="'4'!A1" display="'4'!A1" xr:uid="{00000000-0004-0000-0100-000003000000}"/>
    <hyperlink ref="B15" location="'7'!A1" display="'7'!A1" xr:uid="{00000000-0004-0000-0100-000004000000}"/>
    <hyperlink ref="B16" location="'8'!A1" display="'8'!A1" xr:uid="{00000000-0004-0000-0100-000005000000}"/>
    <hyperlink ref="B17" location="'9'!A1" display="'9'!A1" xr:uid="{00000000-0004-0000-0100-000006000000}"/>
    <hyperlink ref="B18" location="'10'!A1" display="'10'!A1" xr:uid="{00000000-0004-0000-0100-000007000000}"/>
    <hyperlink ref="B19" location="'11'!A1" display="'11'!A1" xr:uid="{00000000-0004-0000-0100-000008000000}"/>
    <hyperlink ref="B20" location="'12'!A1" display="'12'!A1" xr:uid="{00000000-0004-0000-0100-000009000000}"/>
    <hyperlink ref="B21" location="'13'!A1" display="'13'!A1" xr:uid="{00000000-0004-0000-0100-00000A000000}"/>
    <hyperlink ref="B22" location="'14'!A1" display="'14'!A1" xr:uid="{00000000-0004-0000-0100-00000B000000}"/>
    <hyperlink ref="B23" location="'15'!A1" display="'15'!A1" xr:uid="{00000000-0004-0000-0100-00000C000000}"/>
    <hyperlink ref="B24" location="'16'!A1" display="'16'!A1" xr:uid="{00000000-0004-0000-0100-00000D000000}"/>
    <hyperlink ref="B25" location="'17'!A1" display="'17'!A1" xr:uid="{00000000-0004-0000-0100-00000E000000}"/>
    <hyperlink ref="B26" location="'18'!A1" display="'18'!A1" xr:uid="{00000000-0004-0000-0100-00000F000000}"/>
    <hyperlink ref="B27" location="'19'!A1" display="'19'!A1" xr:uid="{00000000-0004-0000-0100-000010000000}"/>
    <hyperlink ref="B28" location="'20'!A1" display="'20'!A1" xr:uid="{00000000-0004-0000-0100-000011000000}"/>
    <hyperlink ref="B32" location="'21'!A1" display="'21'!A1" xr:uid="{00000000-0004-0000-0100-000012000000}"/>
    <hyperlink ref="B33" location="'22'!A1" display="'22'!A1" xr:uid="{00000000-0004-0000-0100-000013000000}"/>
    <hyperlink ref="B34" location="'23'!A1" display="'23'!A1" xr:uid="{00000000-0004-0000-0100-000014000000}"/>
    <hyperlink ref="B39" location="'25'!A1" display="'25'!A1" xr:uid="{00000000-0004-0000-0100-000016000000}"/>
    <hyperlink ref="B10" location="'5'!A1" display="'5'!A1" xr:uid="{00000000-0004-0000-0100-000017000000}"/>
    <hyperlink ref="B35" location="'23'!A1" display="'23'!A1" xr:uid="{00000000-0004-0000-0100-000015000000}"/>
    <hyperlink ref="B11" location="'6'!A1" display="'6'!A1" xr:uid="{2E2DEA9D-EAFC-4085-A33B-B68CB0650F53}"/>
    <hyperlink ref="B43" location="'26'!A1" display="'26'!A1" xr:uid="{30D70501-6FD8-4808-944E-1323ADBA2D8B}"/>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
  <sheetViews>
    <sheetView showGridLines="0" workbookViewId="0"/>
  </sheetViews>
  <sheetFormatPr defaultColWidth="9.140625" defaultRowHeight="12.75"/>
  <cols>
    <col min="1" max="1" width="19.7109375" style="7" customWidth="1"/>
    <col min="2" max="2" width="25" style="7" customWidth="1"/>
    <col min="3" max="3" width="16.5703125" style="7" customWidth="1"/>
    <col min="4" max="4" width="24.7109375" style="7" customWidth="1"/>
    <col min="5" max="5" width="26.5703125" style="7" customWidth="1"/>
    <col min="6" max="6" width="18.85546875" style="7" customWidth="1"/>
    <col min="7" max="7" width="21.140625" style="7" customWidth="1"/>
    <col min="8" max="8" width="9.140625" style="7"/>
    <col min="9" max="9" width="31.42578125" style="7" customWidth="1"/>
    <col min="10" max="10" width="20.140625" style="7" customWidth="1"/>
    <col min="11" max="11" width="19.85546875" style="7" customWidth="1"/>
    <col min="12" max="12" width="13.42578125" style="7" customWidth="1"/>
    <col min="13" max="16384" width="9.140625" style="7"/>
  </cols>
  <sheetData>
    <row r="1" spans="1:12">
      <c r="A1" s="100" t="s">
        <v>9</v>
      </c>
    </row>
    <row r="2" spans="1:12">
      <c r="A2" s="11"/>
    </row>
    <row r="3" spans="1:12" ht="13.5" thickBot="1">
      <c r="A3" s="11"/>
    </row>
    <row r="4" spans="1:12" ht="51.75" customHeight="1" thickBot="1">
      <c r="A4" s="293"/>
      <c r="B4" s="644" t="s">
        <v>648</v>
      </c>
      <c r="C4" s="644"/>
      <c r="D4" s="644"/>
      <c r="E4" s="644"/>
      <c r="F4" s="644"/>
      <c r="G4" s="644" t="s">
        <v>649</v>
      </c>
      <c r="H4" s="644"/>
      <c r="I4" s="644"/>
      <c r="J4" s="644"/>
      <c r="K4" s="644" t="s">
        <v>650</v>
      </c>
      <c r="L4" s="652"/>
    </row>
    <row r="5" spans="1:12" ht="33.75" customHeight="1" thickBot="1">
      <c r="A5" s="294"/>
      <c r="B5" s="653"/>
      <c r="C5" s="653" t="s">
        <v>651</v>
      </c>
      <c r="D5" s="655" t="s">
        <v>652</v>
      </c>
      <c r="E5" s="657" t="s">
        <v>653</v>
      </c>
      <c r="F5" s="657"/>
      <c r="G5" s="657" t="s">
        <v>654</v>
      </c>
      <c r="H5" s="657"/>
      <c r="I5" s="657" t="s">
        <v>655</v>
      </c>
      <c r="J5" s="657"/>
      <c r="K5" s="653" t="s">
        <v>655</v>
      </c>
      <c r="L5" s="650" t="s">
        <v>656</v>
      </c>
    </row>
    <row r="6" spans="1:12" ht="52.5" customHeight="1" thickBot="1">
      <c r="A6" s="237"/>
      <c r="B6" s="654"/>
      <c r="C6" s="654"/>
      <c r="D6" s="656"/>
      <c r="E6" s="270"/>
      <c r="F6" s="270" t="s">
        <v>657</v>
      </c>
      <c r="G6" s="270"/>
      <c r="H6" s="270" t="s">
        <v>657</v>
      </c>
      <c r="I6" s="295"/>
      <c r="J6" s="270" t="s">
        <v>657</v>
      </c>
      <c r="K6" s="654"/>
      <c r="L6" s="651"/>
    </row>
    <row r="7" spans="1:12" ht="13.5" thickBot="1">
      <c r="A7" s="291" t="s">
        <v>658</v>
      </c>
      <c r="B7" s="227">
        <v>971240.22270000004</v>
      </c>
      <c r="C7" s="224"/>
      <c r="D7" s="224"/>
      <c r="E7" s="224"/>
      <c r="F7" s="224"/>
      <c r="G7" s="227"/>
      <c r="H7" s="224"/>
      <c r="I7" s="224"/>
      <c r="J7" s="224"/>
      <c r="K7" s="225"/>
      <c r="L7" s="240"/>
    </row>
    <row r="8" spans="1:12" ht="13.5" thickBot="1">
      <c r="A8" s="291" t="s">
        <v>659</v>
      </c>
      <c r="B8" s="227">
        <v>5248408.6146699991</v>
      </c>
      <c r="C8" s="227">
        <v>18528.002960000002</v>
      </c>
      <c r="D8" s="227">
        <v>100352.26925</v>
      </c>
      <c r="E8" s="227">
        <v>303563.31857999996</v>
      </c>
      <c r="F8" s="227">
        <v>176398.41891000001</v>
      </c>
      <c r="G8" s="227">
        <v>63285.387689999996</v>
      </c>
      <c r="H8" s="227">
        <v>2552.8910000000001</v>
      </c>
      <c r="I8" s="227">
        <v>141186.68725999998</v>
      </c>
      <c r="J8" s="238">
        <v>64258.922570000002</v>
      </c>
      <c r="K8" s="238">
        <v>21251.735840000001</v>
      </c>
      <c r="L8" s="463">
        <v>16294.483</v>
      </c>
    </row>
    <row r="9" spans="1:12" ht="26.25" thickBot="1">
      <c r="A9" s="292" t="s">
        <v>166</v>
      </c>
      <c r="B9" s="239">
        <v>1846810.7235899998</v>
      </c>
      <c r="C9" s="230"/>
      <c r="D9" s="227">
        <v>639.43741</v>
      </c>
      <c r="E9" s="227">
        <v>8390.3654999999999</v>
      </c>
      <c r="F9" s="230">
        <v>8390.3654999999999</v>
      </c>
      <c r="G9" s="227">
        <v>570.15144999999995</v>
      </c>
      <c r="H9" s="227"/>
      <c r="I9" s="227">
        <v>2326.0661700000001</v>
      </c>
      <c r="J9" s="227"/>
      <c r="K9" s="227"/>
      <c r="L9" s="173"/>
    </row>
    <row r="10" spans="1:12" ht="14.25" thickTop="1" thickBot="1">
      <c r="A10" s="241"/>
      <c r="B10" s="242"/>
      <c r="C10" s="242"/>
      <c r="D10" s="242"/>
      <c r="E10" s="242"/>
      <c r="F10" s="242"/>
      <c r="G10" s="242"/>
      <c r="H10" s="242"/>
      <c r="I10" s="242"/>
      <c r="J10" s="242"/>
      <c r="K10" s="242"/>
      <c r="L10" s="243"/>
    </row>
  </sheetData>
  <mergeCells count="11">
    <mergeCell ref="L5:L6"/>
    <mergeCell ref="B4:F4"/>
    <mergeCell ref="G4:J4"/>
    <mergeCell ref="K4:L4"/>
    <mergeCell ref="B5:B6"/>
    <mergeCell ref="C5:C6"/>
    <mergeCell ref="D5:D6"/>
    <mergeCell ref="E5:F5"/>
    <mergeCell ref="G5:H5"/>
    <mergeCell ref="I5:J5"/>
    <mergeCell ref="K5:K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
  <sheetViews>
    <sheetView showGridLines="0" workbookViewId="0"/>
  </sheetViews>
  <sheetFormatPr defaultColWidth="17.85546875" defaultRowHeight="15"/>
  <cols>
    <col min="1" max="16384" width="17.85546875" style="286"/>
  </cols>
  <sheetData>
    <row r="1" spans="1:7">
      <c r="A1" s="100" t="s">
        <v>446</v>
      </c>
    </row>
    <row r="2" spans="1:7" ht="15.75" thickBot="1"/>
    <row r="3" spans="1:7" ht="15.75" thickBot="1">
      <c r="A3" s="316"/>
      <c r="B3" s="317" t="s">
        <v>660</v>
      </c>
      <c r="C3" s="317" t="s">
        <v>661</v>
      </c>
      <c r="D3" s="317" t="s">
        <v>662</v>
      </c>
      <c r="E3" s="317" t="s">
        <v>663</v>
      </c>
      <c r="F3" s="317" t="s">
        <v>664</v>
      </c>
      <c r="G3" s="318" t="s">
        <v>665</v>
      </c>
    </row>
    <row r="4" spans="1:7" ht="15.75" thickBot="1">
      <c r="A4" s="24" t="s">
        <v>666</v>
      </c>
      <c r="B4" s="234">
        <v>26363</v>
      </c>
      <c r="C4" s="234">
        <f>18160</f>
        <v>18160</v>
      </c>
      <c r="D4" s="234">
        <v>0</v>
      </c>
      <c r="E4" s="234">
        <f>4966</f>
        <v>4966</v>
      </c>
      <c r="F4" s="234">
        <v>36056</v>
      </c>
      <c r="G4" s="235">
        <v>68477</v>
      </c>
    </row>
    <row r="5" spans="1:7" ht="15.75" thickBot="1">
      <c r="A5" s="246" t="s">
        <v>658</v>
      </c>
      <c r="B5" s="247">
        <v>0</v>
      </c>
      <c r="C5" s="229">
        <v>0</v>
      </c>
      <c r="D5" s="229">
        <v>0</v>
      </c>
      <c r="E5" s="229">
        <v>0</v>
      </c>
      <c r="F5" s="229">
        <v>0</v>
      </c>
      <c r="G5" s="248">
        <v>0</v>
      </c>
    </row>
    <row r="6" spans="1:7" ht="15.75" thickBot="1">
      <c r="A6" s="249" t="s">
        <v>667</v>
      </c>
      <c r="B6" s="250">
        <f>SUM(B4:B5)</f>
        <v>26363</v>
      </c>
      <c r="C6" s="250">
        <f t="shared" ref="C6:G6" si="0">SUM(C4:C5)</f>
        <v>18160</v>
      </c>
      <c r="D6" s="250">
        <f t="shared" si="0"/>
        <v>0</v>
      </c>
      <c r="E6" s="250">
        <f t="shared" si="0"/>
        <v>4966</v>
      </c>
      <c r="F6" s="250">
        <f t="shared" si="0"/>
        <v>36056</v>
      </c>
      <c r="G6" s="251">
        <f t="shared" si="0"/>
        <v>68477</v>
      </c>
    </row>
    <row r="10" spans="1:7">
      <c r="A10" s="1"/>
      <c r="B10"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8"/>
  <sheetViews>
    <sheetView showGridLines="0" workbookViewId="0"/>
  </sheetViews>
  <sheetFormatPr defaultColWidth="13.140625" defaultRowHeight="12.75"/>
  <cols>
    <col min="1" max="1" width="22.7109375" style="7" customWidth="1"/>
    <col min="2" max="2" width="18" style="7" customWidth="1"/>
    <col min="3" max="9" width="13.140625" style="7"/>
    <col min="10" max="10" width="26.140625" style="7" customWidth="1"/>
    <col min="11" max="16384" width="13.140625" style="7"/>
  </cols>
  <sheetData>
    <row r="1" spans="1:13">
      <c r="A1" s="296" t="s">
        <v>10</v>
      </c>
    </row>
    <row r="2" spans="1:13" ht="13.5" thickBot="1">
      <c r="A2" s="296"/>
    </row>
    <row r="3" spans="1:13" ht="39" thickBot="1">
      <c r="A3" s="244"/>
      <c r="B3" s="267" t="s">
        <v>675</v>
      </c>
      <c r="C3" s="267" t="s">
        <v>678</v>
      </c>
      <c r="D3" s="267" t="s">
        <v>646</v>
      </c>
      <c r="E3" s="267" t="s">
        <v>645</v>
      </c>
      <c r="F3" s="267" t="s">
        <v>644</v>
      </c>
      <c r="G3" s="267" t="s">
        <v>196</v>
      </c>
      <c r="H3" s="267" t="s">
        <v>676</v>
      </c>
      <c r="I3" s="267" t="s">
        <v>691</v>
      </c>
      <c r="J3" s="267" t="s">
        <v>677</v>
      </c>
      <c r="K3" s="267">
        <v>2016</v>
      </c>
      <c r="L3" s="268">
        <v>2015</v>
      </c>
      <c r="M3" s="8"/>
    </row>
    <row r="4" spans="1:13" ht="13.5" thickBot="1">
      <c r="A4" s="246"/>
      <c r="B4" s="226"/>
      <c r="C4" s="226"/>
      <c r="D4" s="226"/>
      <c r="E4" s="226"/>
      <c r="F4" s="226"/>
      <c r="G4" s="226"/>
      <c r="H4" s="226"/>
      <c r="I4" s="226"/>
      <c r="J4" s="226"/>
      <c r="K4" s="232" t="s">
        <v>135</v>
      </c>
      <c r="L4" s="273" t="s">
        <v>135</v>
      </c>
      <c r="M4" s="8"/>
    </row>
    <row r="5" spans="1:13" ht="13.5" thickBot="1">
      <c r="A5" s="249" t="s">
        <v>702</v>
      </c>
      <c r="B5" s="297"/>
      <c r="C5" s="297"/>
      <c r="D5" s="191"/>
      <c r="E5" s="297"/>
      <c r="F5" s="191">
        <f>686440</f>
        <v>686440</v>
      </c>
      <c r="G5" s="191">
        <f>71952</f>
        <v>71952</v>
      </c>
      <c r="H5" s="191">
        <f>1042141+1</f>
        <v>1042142</v>
      </c>
      <c r="I5" s="191"/>
      <c r="J5" s="191"/>
      <c r="K5" s="250">
        <f>SUM(B5:J5)</f>
        <v>1800534</v>
      </c>
      <c r="L5" s="419">
        <v>1838480</v>
      </c>
      <c r="M5" s="8"/>
    </row>
    <row r="8" spans="1:13">
      <c r="A8" s="408" t="s">
        <v>704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6"/>
  <sheetViews>
    <sheetView showGridLines="0" workbookViewId="0"/>
  </sheetViews>
  <sheetFormatPr defaultColWidth="9.140625" defaultRowHeight="12.75"/>
  <cols>
    <col min="1" max="1" width="36.85546875" style="1" customWidth="1"/>
    <col min="2" max="2" width="21.7109375" style="1" customWidth="1"/>
    <col min="3" max="4" width="15.42578125" style="1" customWidth="1"/>
    <col min="5" max="5" width="18.5703125" style="1" customWidth="1"/>
    <col min="6" max="16384" width="9.140625" style="1"/>
  </cols>
  <sheetData>
    <row r="1" spans="1:5">
      <c r="A1" s="100" t="s">
        <v>12</v>
      </c>
      <c r="B1" s="308"/>
      <c r="C1" s="308"/>
    </row>
    <row r="2" spans="1:5" ht="13.5" thickBot="1"/>
    <row r="3" spans="1:5" ht="39" thickBot="1">
      <c r="A3" s="309"/>
      <c r="B3" s="263" t="s">
        <v>684</v>
      </c>
      <c r="C3" s="263" t="s">
        <v>692</v>
      </c>
      <c r="D3" s="263" t="s">
        <v>690</v>
      </c>
      <c r="E3" s="310" t="s">
        <v>123</v>
      </c>
    </row>
    <row r="4" spans="1:5" ht="13.5" thickBot="1">
      <c r="A4" s="311" t="s">
        <v>685</v>
      </c>
      <c r="B4" s="312">
        <f>D4-C4</f>
        <v>170263</v>
      </c>
      <c r="C4" s="312">
        <v>129827</v>
      </c>
      <c r="D4" s="312">
        <v>300090</v>
      </c>
      <c r="E4" s="313">
        <f>79585</f>
        <v>79585</v>
      </c>
    </row>
    <row r="5" spans="1:5" ht="26.25" thickBot="1">
      <c r="A5" s="311" t="s">
        <v>686</v>
      </c>
      <c r="B5" s="226">
        <v>0</v>
      </c>
      <c r="C5" s="226">
        <v>0</v>
      </c>
      <c r="D5" s="234">
        <v>0</v>
      </c>
      <c r="E5" s="235">
        <v>0</v>
      </c>
    </row>
    <row r="6" spans="1:5" ht="13.5" thickBot="1">
      <c r="A6" s="249" t="s">
        <v>135</v>
      </c>
      <c r="B6" s="250">
        <f>SUM(B4:B5)</f>
        <v>170263</v>
      </c>
      <c r="C6" s="250">
        <f t="shared" ref="C6:E6" si="0">SUM(C4:C5)</f>
        <v>129827</v>
      </c>
      <c r="D6" s="250">
        <f t="shared" si="0"/>
        <v>300090</v>
      </c>
      <c r="E6" s="251">
        <f t="shared" si="0"/>
        <v>79585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17"/>
  <sheetViews>
    <sheetView showGridLines="0" workbookViewId="0"/>
  </sheetViews>
  <sheetFormatPr defaultColWidth="9.140625" defaultRowHeight="12.75"/>
  <cols>
    <col min="1" max="1" width="37.28515625" style="7" customWidth="1"/>
    <col min="2" max="2" width="9.140625" style="7" customWidth="1"/>
    <col min="3" max="3" width="9.7109375" style="7" bestFit="1" customWidth="1"/>
    <col min="4" max="6" width="9.140625" style="7"/>
    <col min="7" max="7" width="9.7109375" style="7" bestFit="1" customWidth="1"/>
    <col min="8" max="11" width="9.140625" style="7"/>
    <col min="12" max="12" width="12.28515625" style="7" customWidth="1"/>
    <col min="13" max="13" width="9.7109375" style="7" bestFit="1" customWidth="1"/>
    <col min="14" max="16384" width="9.140625" style="7"/>
  </cols>
  <sheetData>
    <row r="1" spans="1:13">
      <c r="A1" s="100" t="s">
        <v>13</v>
      </c>
    </row>
    <row r="2" spans="1:13" ht="13.5" thickBot="1"/>
    <row r="3" spans="1:13" ht="13.5" thickBot="1">
      <c r="A3" s="314"/>
      <c r="B3" s="644" t="s">
        <v>679</v>
      </c>
      <c r="C3" s="644"/>
      <c r="D3" s="644"/>
      <c r="E3" s="644"/>
      <c r="F3" s="644"/>
      <c r="G3" s="644"/>
      <c r="H3" s="644"/>
      <c r="I3" s="644"/>
      <c r="J3" s="644"/>
      <c r="K3" s="644"/>
      <c r="L3" s="644"/>
      <c r="M3" s="310" t="s">
        <v>135</v>
      </c>
    </row>
    <row r="4" spans="1:13" ht="13.5" thickBot="1">
      <c r="A4" s="269" t="s">
        <v>687</v>
      </c>
      <c r="B4" s="304">
        <v>0</v>
      </c>
      <c r="C4" s="304">
        <v>0.02</v>
      </c>
      <c r="D4" s="304">
        <v>0.04</v>
      </c>
      <c r="E4" s="304">
        <v>0.1</v>
      </c>
      <c r="F4" s="304">
        <v>0.2</v>
      </c>
      <c r="G4" s="304">
        <v>0.5</v>
      </c>
      <c r="H4" s="304">
        <v>0.7</v>
      </c>
      <c r="I4" s="304">
        <v>0.75</v>
      </c>
      <c r="J4" s="304">
        <v>1</v>
      </c>
      <c r="K4" s="304">
        <v>1.5</v>
      </c>
      <c r="L4" s="264" t="s">
        <v>688</v>
      </c>
      <c r="M4" s="315"/>
    </row>
    <row r="5" spans="1:13" ht="13.5" thickBot="1">
      <c r="A5" s="246" t="s">
        <v>675</v>
      </c>
      <c r="B5" s="226"/>
      <c r="C5" s="226"/>
      <c r="D5" s="226"/>
      <c r="E5" s="226"/>
      <c r="F5" s="226"/>
      <c r="G5" s="226"/>
      <c r="H5" s="226"/>
      <c r="I5" s="226"/>
      <c r="J5" s="226"/>
      <c r="K5" s="226"/>
      <c r="L5" s="226"/>
      <c r="M5" s="273">
        <f>SUM(B5:L5)</f>
        <v>0</v>
      </c>
    </row>
    <row r="6" spans="1:13" ht="13.5" thickBot="1">
      <c r="A6" s="246" t="s">
        <v>678</v>
      </c>
      <c r="B6" s="226"/>
      <c r="C6" s="226"/>
      <c r="D6" s="226"/>
      <c r="E6" s="226"/>
      <c r="F6" s="226"/>
      <c r="G6" s="226"/>
      <c r="H6" s="226"/>
      <c r="I6" s="226"/>
      <c r="J6" s="226"/>
      <c r="K6" s="226"/>
      <c r="L6" s="226"/>
      <c r="M6" s="273">
        <f t="shared" ref="M6:M13" si="0">SUM(B6:L6)</f>
        <v>0</v>
      </c>
    </row>
    <row r="7" spans="1:13" ht="13.5" thickBot="1">
      <c r="A7" s="246" t="s">
        <v>646</v>
      </c>
      <c r="B7" s="226"/>
      <c r="C7" s="226"/>
      <c r="D7" s="226"/>
      <c r="E7" s="226"/>
      <c r="F7" s="226"/>
      <c r="G7" s="226"/>
      <c r="H7" s="226"/>
      <c r="I7" s="226"/>
      <c r="J7" s="226"/>
      <c r="K7" s="226"/>
      <c r="L7" s="226"/>
      <c r="M7" s="273">
        <f t="shared" si="0"/>
        <v>0</v>
      </c>
    </row>
    <row r="8" spans="1:13" ht="13.5" thickBot="1">
      <c r="A8" s="246" t="s">
        <v>645</v>
      </c>
      <c r="B8" s="226"/>
      <c r="C8" s="226"/>
      <c r="D8" s="226"/>
      <c r="E8" s="226"/>
      <c r="F8" s="226"/>
      <c r="G8" s="226"/>
      <c r="H8" s="226"/>
      <c r="I8" s="226"/>
      <c r="J8" s="226"/>
      <c r="K8" s="226"/>
      <c r="L8" s="226"/>
      <c r="M8" s="273">
        <f t="shared" si="0"/>
        <v>0</v>
      </c>
    </row>
    <row r="9" spans="1:13" ht="13.5" thickBot="1">
      <c r="A9" s="246" t="s">
        <v>644</v>
      </c>
      <c r="B9" s="226"/>
      <c r="C9" s="226"/>
      <c r="D9" s="226"/>
      <c r="E9" s="226"/>
      <c r="F9" s="226"/>
      <c r="G9" s="226"/>
      <c r="H9" s="226"/>
      <c r="I9" s="226"/>
      <c r="J9" s="226"/>
      <c r="K9" s="226"/>
      <c r="L9" s="226"/>
      <c r="M9" s="273">
        <f t="shared" si="0"/>
        <v>0</v>
      </c>
    </row>
    <row r="10" spans="1:13" ht="13.5" thickBot="1">
      <c r="A10" s="246" t="s">
        <v>196</v>
      </c>
      <c r="B10" s="228">
        <v>122614</v>
      </c>
      <c r="C10" s="228"/>
      <c r="D10" s="226"/>
      <c r="E10" s="226"/>
      <c r="F10" s="228">
        <v>35087</v>
      </c>
      <c r="G10" s="228">
        <v>139643</v>
      </c>
      <c r="H10" s="226"/>
      <c r="I10" s="226"/>
      <c r="J10" s="226"/>
      <c r="K10" s="226"/>
      <c r="L10" s="226"/>
      <c r="M10" s="290">
        <f t="shared" si="0"/>
        <v>297344</v>
      </c>
    </row>
    <row r="11" spans="1:13" ht="13.5" thickBot="1">
      <c r="A11" s="246" t="s">
        <v>676</v>
      </c>
      <c r="B11" s="228"/>
      <c r="C11" s="226"/>
      <c r="D11" s="226"/>
      <c r="E11" s="226"/>
      <c r="F11" s="228"/>
      <c r="G11" s="228"/>
      <c r="H11" s="226"/>
      <c r="I11" s="226"/>
      <c r="J11" s="226">
        <v>2746</v>
      </c>
      <c r="K11" s="226"/>
      <c r="L11" s="226"/>
      <c r="M11" s="290">
        <f t="shared" si="0"/>
        <v>2746</v>
      </c>
    </row>
    <row r="12" spans="1:13" ht="13.5" thickBot="1">
      <c r="A12" s="246" t="s">
        <v>689</v>
      </c>
      <c r="B12" s="226"/>
      <c r="C12" s="226"/>
      <c r="D12" s="226"/>
      <c r="E12" s="226"/>
      <c r="F12" s="226"/>
      <c r="G12" s="226"/>
      <c r="H12" s="226"/>
      <c r="I12" s="226"/>
      <c r="J12" s="226"/>
      <c r="K12" s="226"/>
      <c r="L12" s="226"/>
      <c r="M12" s="273">
        <f t="shared" si="0"/>
        <v>0</v>
      </c>
    </row>
    <row r="13" spans="1:13" ht="13.5" thickBot="1">
      <c r="A13" s="246" t="s">
        <v>204</v>
      </c>
      <c r="B13" s="226"/>
      <c r="C13" s="226"/>
      <c r="D13" s="226"/>
      <c r="E13" s="226"/>
      <c r="F13" s="226"/>
      <c r="G13" s="226"/>
      <c r="H13" s="226"/>
      <c r="I13" s="226"/>
      <c r="J13" s="226"/>
      <c r="K13" s="226"/>
      <c r="L13" s="226"/>
      <c r="M13" s="273">
        <f t="shared" si="0"/>
        <v>0</v>
      </c>
    </row>
    <row r="14" spans="1:13" ht="13.5" thickBot="1">
      <c r="A14" s="289" t="s">
        <v>135</v>
      </c>
      <c r="B14" s="250">
        <f>SUM(B5:B13)</f>
        <v>122614</v>
      </c>
      <c r="C14" s="250">
        <f t="shared" ref="C14:M14" si="1">SUM(C5:C13)</f>
        <v>0</v>
      </c>
      <c r="D14" s="250">
        <f t="shared" si="1"/>
        <v>0</v>
      </c>
      <c r="E14" s="250">
        <f t="shared" si="1"/>
        <v>0</v>
      </c>
      <c r="F14" s="250">
        <f t="shared" si="1"/>
        <v>35087</v>
      </c>
      <c r="G14" s="250">
        <f t="shared" si="1"/>
        <v>139643</v>
      </c>
      <c r="H14" s="250">
        <f t="shared" si="1"/>
        <v>0</v>
      </c>
      <c r="I14" s="250">
        <f t="shared" si="1"/>
        <v>0</v>
      </c>
      <c r="J14" s="250">
        <f t="shared" si="1"/>
        <v>2746</v>
      </c>
      <c r="K14" s="250">
        <f t="shared" si="1"/>
        <v>0</v>
      </c>
      <c r="L14" s="250">
        <f t="shared" si="1"/>
        <v>0</v>
      </c>
      <c r="M14" s="251">
        <f t="shared" si="1"/>
        <v>300090</v>
      </c>
    </row>
    <row r="17" spans="1:1">
      <c r="A17" s="408" t="s">
        <v>718</v>
      </c>
    </row>
  </sheetData>
  <mergeCells count="1">
    <mergeCell ref="B3:L3"/>
  </mergeCells>
  <pageMargins left="0.7" right="0.7" top="0.75" bottom="0.75" header="0.3" footer="0.3"/>
  <ignoredErrors>
    <ignoredError sqref="B14:K14"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0"/>
  <sheetViews>
    <sheetView showGridLines="0" workbookViewId="0"/>
  </sheetViews>
  <sheetFormatPr defaultColWidth="9.140625" defaultRowHeight="12.75"/>
  <cols>
    <col min="1" max="1" width="18.28515625" style="1" customWidth="1"/>
    <col min="2" max="2" width="12.140625" style="1" bestFit="1" customWidth="1"/>
    <col min="3" max="3" width="15.140625" style="1" customWidth="1"/>
    <col min="4" max="4" width="16.85546875" style="1" customWidth="1"/>
    <col min="5" max="5" width="10.7109375" style="1" bestFit="1" customWidth="1"/>
    <col min="6" max="16384" width="9.140625" style="1"/>
  </cols>
  <sheetData>
    <row r="1" spans="1:5">
      <c r="A1" s="100" t="s">
        <v>14</v>
      </c>
    </row>
    <row r="2" spans="1:5" ht="13.5" thickBot="1">
      <c r="A2" s="296"/>
    </row>
    <row r="3" spans="1:5" s="7" customFormat="1" ht="63.75" customHeight="1" thickBot="1">
      <c r="A3" s="244"/>
      <c r="B3" s="658">
        <v>2017</v>
      </c>
      <c r="C3" s="658"/>
      <c r="D3" s="658">
        <v>2016</v>
      </c>
      <c r="E3" s="659"/>
    </row>
    <row r="4" spans="1:5" ht="53.25" customHeight="1" thickBot="1">
      <c r="A4" s="246"/>
      <c r="B4" s="232" t="s">
        <v>705</v>
      </c>
      <c r="C4" s="232" t="s">
        <v>706</v>
      </c>
      <c r="D4" s="232" t="s">
        <v>705</v>
      </c>
      <c r="E4" s="273" t="s">
        <v>706</v>
      </c>
    </row>
    <row r="5" spans="1:5" ht="13.5" thickBot="1">
      <c r="A5" s="246" t="s">
        <v>707</v>
      </c>
      <c r="B5" s="228">
        <v>7150482</v>
      </c>
      <c r="C5" s="460">
        <v>38738</v>
      </c>
      <c r="D5" s="228">
        <v>7185881</v>
      </c>
      <c r="E5" s="321">
        <v>20558</v>
      </c>
    </row>
    <row r="6" spans="1:5" ht="13.5" thickBot="1">
      <c r="A6" s="246" t="s">
        <v>708</v>
      </c>
      <c r="B6" s="234"/>
      <c r="C6" s="234"/>
      <c r="D6" s="234"/>
      <c r="E6" s="235"/>
    </row>
    <row r="7" spans="1:5" ht="13.5" thickBot="1">
      <c r="A7" s="246" t="s">
        <v>709</v>
      </c>
      <c r="B7" s="234"/>
      <c r="C7" s="234"/>
      <c r="D7" s="234"/>
      <c r="E7" s="235"/>
    </row>
    <row r="8" spans="1:5" ht="13.5" thickBot="1">
      <c r="A8" s="246"/>
      <c r="B8" s="226"/>
      <c r="C8" s="226"/>
      <c r="D8" s="226"/>
      <c r="E8" s="260"/>
    </row>
    <row r="9" spans="1:5" ht="13.5" thickBot="1">
      <c r="A9" s="246" t="s">
        <v>710</v>
      </c>
      <c r="B9" s="247"/>
      <c r="C9" s="229"/>
      <c r="D9" s="247"/>
      <c r="E9" s="248"/>
    </row>
    <row r="10" spans="1:5" ht="13.5" thickBot="1">
      <c r="A10" s="249" t="s">
        <v>135</v>
      </c>
      <c r="B10" s="250">
        <f>SUM(B5:B9)</f>
        <v>7150482</v>
      </c>
      <c r="C10" s="250">
        <f t="shared" ref="C10:E10" si="0">SUM(C5:C9)</f>
        <v>38738</v>
      </c>
      <c r="D10" s="250">
        <f t="shared" si="0"/>
        <v>7185881</v>
      </c>
      <c r="E10" s="251">
        <f t="shared" si="0"/>
        <v>20558</v>
      </c>
    </row>
  </sheetData>
  <mergeCells count="2">
    <mergeCell ref="B3:C3"/>
    <mergeCell ref="D3:E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0"/>
  <sheetViews>
    <sheetView showGridLines="0" workbookViewId="0"/>
  </sheetViews>
  <sheetFormatPr defaultColWidth="9.140625" defaultRowHeight="12.75"/>
  <cols>
    <col min="1" max="1" width="30.140625" style="7" customWidth="1"/>
    <col min="2" max="2" width="25.140625" style="7" customWidth="1"/>
    <col min="3" max="3" width="14.140625" style="7" customWidth="1"/>
    <col min="4" max="4" width="20.5703125" style="7" customWidth="1"/>
    <col min="5" max="5" width="12.140625" style="7" customWidth="1"/>
    <col min="6" max="6" width="18.7109375" style="7" customWidth="1"/>
    <col min="7" max="16384" width="9.140625" style="7"/>
  </cols>
  <sheetData>
    <row r="1" spans="1:9">
      <c r="A1" s="100" t="s">
        <v>15</v>
      </c>
    </row>
    <row r="2" spans="1:9" ht="13.5" thickBot="1"/>
    <row r="3" spans="1:9" ht="28.5" thickBot="1">
      <c r="A3" s="323"/>
      <c r="B3" s="317" t="s">
        <v>796</v>
      </c>
      <c r="C3" s="317" t="s">
        <v>711</v>
      </c>
      <c r="D3" s="317" t="s">
        <v>712</v>
      </c>
      <c r="E3" s="317" t="s">
        <v>797</v>
      </c>
      <c r="F3" s="318" t="s">
        <v>713</v>
      </c>
    </row>
    <row r="4" spans="1:9" ht="13.5" thickBot="1">
      <c r="A4" s="246" t="s">
        <v>714</v>
      </c>
      <c r="B4" s="234">
        <v>226099</v>
      </c>
      <c r="C4" s="234">
        <v>73991</v>
      </c>
      <c r="D4" s="459">
        <f>B4-C4</f>
        <v>152108</v>
      </c>
      <c r="E4" s="234">
        <v>-92422</v>
      </c>
      <c r="F4" s="458">
        <f>D4+E4</f>
        <v>59686</v>
      </c>
    </row>
    <row r="5" spans="1:9" ht="13.5" thickBot="1">
      <c r="A5" s="246" t="s">
        <v>715</v>
      </c>
      <c r="B5" s="234"/>
      <c r="C5" s="234"/>
      <c r="D5" s="234"/>
      <c r="E5" s="234"/>
      <c r="F5" s="235"/>
      <c r="I5" s="322"/>
    </row>
    <row r="6" spans="1:9" ht="13.5" thickBot="1">
      <c r="A6" s="246" t="s">
        <v>716</v>
      </c>
      <c r="B6" s="229"/>
      <c r="C6" s="229"/>
      <c r="D6" s="229"/>
      <c r="E6" s="229"/>
      <c r="F6" s="248"/>
    </row>
    <row r="7" spans="1:9" ht="13.5" thickBot="1">
      <c r="A7" s="249" t="s">
        <v>717</v>
      </c>
      <c r="B7" s="250">
        <f>SUM(B4:B6)</f>
        <v>226099</v>
      </c>
      <c r="C7" s="250">
        <f t="shared" ref="C7:F7" si="0">SUM(C4:C6)</f>
        <v>73991</v>
      </c>
      <c r="D7" s="250">
        <f t="shared" si="0"/>
        <v>152108</v>
      </c>
      <c r="E7" s="250">
        <f t="shared" si="0"/>
        <v>-92422</v>
      </c>
      <c r="F7" s="251">
        <f t="shared" si="0"/>
        <v>59686</v>
      </c>
    </row>
    <row r="9" spans="1:9" ht="15">
      <c r="A9" s="7" t="s">
        <v>798</v>
      </c>
    </row>
    <row r="10" spans="1:9" ht="15">
      <c r="A10" s="7" t="s">
        <v>799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5"/>
  <sheetViews>
    <sheetView showGridLines="0" workbookViewId="0"/>
  </sheetViews>
  <sheetFormatPr defaultColWidth="9.140625" defaultRowHeight="12.75"/>
  <cols>
    <col min="1" max="1" width="9.140625" style="1"/>
    <col min="2" max="2" width="24.7109375" style="1" customWidth="1"/>
    <col min="3" max="3" width="9.7109375" style="1" bestFit="1" customWidth="1"/>
    <col min="4" max="4" width="32.140625" style="1" customWidth="1"/>
    <col min="5" max="16384" width="9.140625" style="1"/>
  </cols>
  <sheetData>
    <row r="1" spans="1:4">
      <c r="A1" s="100" t="s">
        <v>17</v>
      </c>
    </row>
    <row r="2" spans="1:4" ht="13.5" thickBot="1"/>
    <row r="3" spans="1:4" ht="13.5" thickBot="1">
      <c r="A3" s="660"/>
      <c r="B3" s="661"/>
      <c r="C3" s="99"/>
      <c r="D3" s="252" t="s">
        <v>781</v>
      </c>
    </row>
    <row r="4" spans="1:4" ht="13.5" thickBot="1">
      <c r="A4" s="83"/>
      <c r="B4" s="84"/>
      <c r="C4" s="90" t="s">
        <v>123</v>
      </c>
      <c r="D4" s="404" t="s">
        <v>124</v>
      </c>
    </row>
    <row r="5" spans="1:4">
      <c r="A5" s="83"/>
      <c r="B5" s="319" t="s">
        <v>125</v>
      </c>
      <c r="C5" s="82"/>
      <c r="D5" s="85"/>
    </row>
    <row r="6" spans="1:4" ht="25.5">
      <c r="A6" s="83">
        <v>1</v>
      </c>
      <c r="B6" s="81" t="s">
        <v>126</v>
      </c>
      <c r="C6" s="82"/>
      <c r="D6" s="85"/>
    </row>
    <row r="7" spans="1:4" ht="25.5">
      <c r="A7" s="83">
        <v>2</v>
      </c>
      <c r="B7" s="81" t="s">
        <v>127</v>
      </c>
      <c r="C7" s="82"/>
      <c r="D7" s="85"/>
    </row>
    <row r="8" spans="1:4">
      <c r="A8" s="83">
        <v>3</v>
      </c>
      <c r="B8" s="81" t="s">
        <v>128</v>
      </c>
      <c r="C8" s="82">
        <f>1594669</f>
        <v>1594669</v>
      </c>
      <c r="D8" s="85">
        <f>C8*0.08</f>
        <v>127573.52</v>
      </c>
    </row>
    <row r="9" spans="1:4">
      <c r="A9" s="83">
        <v>4</v>
      </c>
      <c r="B9" s="81" t="s">
        <v>129</v>
      </c>
      <c r="C9" s="82"/>
      <c r="D9" s="85"/>
    </row>
    <row r="10" spans="1:4">
      <c r="A10" s="83"/>
      <c r="B10" s="81" t="s">
        <v>130</v>
      </c>
      <c r="C10" s="82"/>
      <c r="D10" s="85"/>
    </row>
    <row r="11" spans="1:4">
      <c r="A11" s="83">
        <v>5</v>
      </c>
      <c r="B11" s="81" t="s">
        <v>131</v>
      </c>
      <c r="C11" s="82"/>
      <c r="D11" s="85"/>
    </row>
    <row r="12" spans="1:4">
      <c r="A12" s="83">
        <v>6</v>
      </c>
      <c r="B12" s="81" t="s">
        <v>132</v>
      </c>
      <c r="C12" s="82"/>
      <c r="D12" s="85"/>
    </row>
    <row r="13" spans="1:4">
      <c r="A13" s="83">
        <v>7</v>
      </c>
      <c r="B13" s="81" t="s">
        <v>133</v>
      </c>
      <c r="C13" s="82"/>
      <c r="D13" s="85"/>
    </row>
    <row r="14" spans="1:4">
      <c r="A14" s="83">
        <v>8</v>
      </c>
      <c r="B14" s="81" t="s">
        <v>134</v>
      </c>
      <c r="C14" s="82"/>
      <c r="D14" s="85"/>
    </row>
    <row r="15" spans="1:4" ht="13.5" thickBot="1">
      <c r="A15" s="86">
        <v>9</v>
      </c>
      <c r="B15" s="87" t="s">
        <v>135</v>
      </c>
      <c r="C15" s="88">
        <f>C8</f>
        <v>1594669</v>
      </c>
      <c r="D15" s="89">
        <f>D8</f>
        <v>127573.52</v>
      </c>
    </row>
  </sheetData>
  <mergeCells count="1">
    <mergeCell ref="A3:B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CB06B-5595-4687-8A86-EC407D5FAE5E}">
  <dimension ref="A1:IV39"/>
  <sheetViews>
    <sheetView zoomScaleNormal="100" workbookViewId="0">
      <selection activeCell="M32" sqref="M32"/>
    </sheetView>
  </sheetViews>
  <sheetFormatPr defaultColWidth="8.85546875" defaultRowHeight="15"/>
  <cols>
    <col min="1" max="2" width="8.85546875" style="484"/>
    <col min="3" max="3" width="55.28515625" style="484" customWidth="1"/>
    <col min="4" max="11" width="13" style="485" customWidth="1"/>
    <col min="12" max="256" width="22.28515625" style="484" customWidth="1"/>
    <col min="257" max="16384" width="8.85546875" style="486"/>
  </cols>
  <sheetData>
    <row r="1" spans="2:11" ht="12.75" customHeight="1"/>
    <row r="2" spans="2:11" ht="15" customHeight="1">
      <c r="B2" s="666" t="s">
        <v>822</v>
      </c>
      <c r="C2" s="667"/>
      <c r="D2" s="667"/>
      <c r="E2" s="667"/>
      <c r="F2" s="667"/>
      <c r="G2" s="667"/>
      <c r="H2" s="667"/>
      <c r="I2" s="667"/>
      <c r="J2" s="667"/>
      <c r="K2" s="667"/>
    </row>
    <row r="3" spans="2:11" ht="15.75" customHeight="1"/>
    <row r="4" spans="2:11" ht="30" customHeight="1">
      <c r="B4" s="668" t="s">
        <v>687</v>
      </c>
      <c r="C4" s="669"/>
      <c r="D4" s="670" t="s">
        <v>823</v>
      </c>
      <c r="E4" s="671"/>
      <c r="F4" s="671"/>
      <c r="G4" s="669"/>
      <c r="H4" s="670" t="s">
        <v>824</v>
      </c>
      <c r="I4" s="671"/>
      <c r="J4" s="671"/>
      <c r="K4" s="669"/>
    </row>
    <row r="5" spans="2:11" ht="30" customHeight="1">
      <c r="B5" s="674" t="s">
        <v>862</v>
      </c>
      <c r="C5" s="673"/>
      <c r="D5" s="672"/>
      <c r="E5" s="672"/>
      <c r="F5" s="672"/>
      <c r="G5" s="673"/>
      <c r="H5" s="672"/>
      <c r="I5" s="672"/>
      <c r="J5" s="672"/>
      <c r="K5" s="673"/>
    </row>
    <row r="6" spans="2:11" ht="30" customHeight="1">
      <c r="B6" s="674" t="s">
        <v>863</v>
      </c>
      <c r="C6" s="673"/>
      <c r="D6" s="487">
        <f>42825</f>
        <v>42825</v>
      </c>
      <c r="E6" s="487">
        <f>42916</f>
        <v>42916</v>
      </c>
      <c r="F6" s="487">
        <v>43008</v>
      </c>
      <c r="G6" s="488">
        <f>43100</f>
        <v>43100</v>
      </c>
      <c r="H6" s="487">
        <f>42825</f>
        <v>42825</v>
      </c>
      <c r="I6" s="487">
        <f>42916</f>
        <v>42916</v>
      </c>
      <c r="J6" s="487">
        <f>43008</f>
        <v>43008</v>
      </c>
      <c r="K6" s="488">
        <f>43100</f>
        <v>43100</v>
      </c>
    </row>
    <row r="7" spans="2:11" ht="30" customHeight="1">
      <c r="B7" s="662" t="s">
        <v>825</v>
      </c>
      <c r="C7" s="663"/>
      <c r="D7" s="489">
        <v>3</v>
      </c>
      <c r="E7" s="489">
        <v>6</v>
      </c>
      <c r="F7" s="489">
        <v>9</v>
      </c>
      <c r="G7" s="490">
        <v>12</v>
      </c>
      <c r="H7" s="489">
        <v>3</v>
      </c>
      <c r="I7" s="489">
        <v>6</v>
      </c>
      <c r="J7" s="489">
        <v>9</v>
      </c>
      <c r="K7" s="490">
        <v>12</v>
      </c>
    </row>
    <row r="8" spans="2:11" ht="30" customHeight="1">
      <c r="B8" s="664" t="s">
        <v>826</v>
      </c>
      <c r="C8" s="665"/>
      <c r="D8" s="491"/>
      <c r="E8" s="491"/>
      <c r="F8" s="491"/>
      <c r="G8" s="492"/>
      <c r="H8" s="491"/>
      <c r="I8" s="491"/>
      <c r="J8" s="491"/>
      <c r="K8" s="492"/>
    </row>
    <row r="9" spans="2:11" ht="30" customHeight="1">
      <c r="B9" s="493">
        <v>1</v>
      </c>
      <c r="C9" s="494" t="s">
        <v>827</v>
      </c>
      <c r="D9" s="495"/>
      <c r="E9" s="495"/>
      <c r="F9" s="495"/>
      <c r="G9" s="496"/>
      <c r="H9" s="497">
        <v>1123093.362</v>
      </c>
      <c r="I9" s="497">
        <v>1440774.5379999999</v>
      </c>
      <c r="J9" s="497">
        <v>1497468.1029999999</v>
      </c>
      <c r="K9" s="498">
        <v>1490418.7220000001</v>
      </c>
    </row>
    <row r="10" spans="2:11" ht="30" customHeight="1">
      <c r="B10" s="499" t="s">
        <v>828</v>
      </c>
      <c r="C10" s="500"/>
      <c r="D10" s="501"/>
      <c r="E10" s="501"/>
      <c r="F10" s="501"/>
      <c r="G10" s="500"/>
      <c r="H10" s="501"/>
      <c r="I10" s="501"/>
      <c r="J10" s="501"/>
      <c r="K10" s="500"/>
    </row>
    <row r="11" spans="2:11" ht="30" customHeight="1">
      <c r="B11" s="493">
        <v>2</v>
      </c>
      <c r="C11" s="494" t="s">
        <v>829</v>
      </c>
      <c r="D11" s="497">
        <f>D12+D13</f>
        <v>0</v>
      </c>
      <c r="E11" s="497">
        <f>E12+E13</f>
        <v>0</v>
      </c>
      <c r="F11" s="497">
        <f t="shared" ref="F11:G11" si="0">F12+F13</f>
        <v>0</v>
      </c>
      <c r="G11" s="498">
        <f t="shared" si="0"/>
        <v>0</v>
      </c>
      <c r="H11" s="497">
        <f>H12+H13</f>
        <v>0</v>
      </c>
      <c r="I11" s="497">
        <f>I12+I13</f>
        <v>0</v>
      </c>
      <c r="J11" s="497">
        <f t="shared" ref="J11:K11" si="1">J12+J13</f>
        <v>0</v>
      </c>
      <c r="K11" s="498">
        <f t="shared" si="1"/>
        <v>0</v>
      </c>
    </row>
    <row r="12" spans="2:11" ht="30" customHeight="1">
      <c r="B12" s="502">
        <v>3</v>
      </c>
      <c r="C12" s="503" t="s">
        <v>830</v>
      </c>
      <c r="D12" s="504"/>
      <c r="E12" s="504"/>
      <c r="F12" s="504"/>
      <c r="G12" s="505"/>
      <c r="H12" s="504"/>
      <c r="I12" s="504"/>
      <c r="J12" s="504"/>
      <c r="K12" s="505"/>
    </row>
    <row r="13" spans="2:11" ht="30" customHeight="1">
      <c r="B13" s="502">
        <v>4</v>
      </c>
      <c r="C13" s="503" t="s">
        <v>831</v>
      </c>
      <c r="D13" s="504"/>
      <c r="E13" s="504"/>
      <c r="F13" s="504"/>
      <c r="G13" s="505"/>
      <c r="H13" s="504"/>
      <c r="I13" s="504"/>
      <c r="J13" s="504"/>
      <c r="K13" s="505"/>
    </row>
    <row r="14" spans="2:11" ht="30" customHeight="1">
      <c r="B14" s="493">
        <v>5</v>
      </c>
      <c r="C14" s="494" t="s">
        <v>832</v>
      </c>
      <c r="D14" s="497">
        <f>D15+D16+D17</f>
        <v>18099</v>
      </c>
      <c r="E14" s="497">
        <f>E15+E16+E17</f>
        <v>18994</v>
      </c>
      <c r="F14" s="497">
        <f t="shared" ref="F14:G14" si="2">F15+F16+F17</f>
        <v>17765</v>
      </c>
      <c r="G14" s="498">
        <f t="shared" si="2"/>
        <v>21671</v>
      </c>
      <c r="H14" s="497">
        <f>H15+H16+H17</f>
        <v>18099</v>
      </c>
      <c r="I14" s="497">
        <f>I15+I16+I17</f>
        <v>18994</v>
      </c>
      <c r="J14" s="497">
        <f t="shared" ref="J14:K14" si="3">J15+J16+J17</f>
        <v>17765</v>
      </c>
      <c r="K14" s="498">
        <f t="shared" si="3"/>
        <v>21671</v>
      </c>
    </row>
    <row r="15" spans="2:11" ht="30" customHeight="1">
      <c r="B15" s="502">
        <v>6</v>
      </c>
      <c r="C15" s="503" t="s">
        <v>833</v>
      </c>
      <c r="D15" s="504"/>
      <c r="E15" s="504"/>
      <c r="F15" s="504"/>
      <c r="G15" s="505"/>
      <c r="H15" s="504"/>
      <c r="I15" s="504"/>
      <c r="J15" s="504"/>
      <c r="K15" s="505"/>
    </row>
    <row r="16" spans="2:11" ht="30" customHeight="1">
      <c r="B16" s="502">
        <v>7</v>
      </c>
      <c r="C16" s="503" t="s">
        <v>834</v>
      </c>
      <c r="D16" s="504"/>
      <c r="E16" s="504"/>
      <c r="F16" s="504"/>
      <c r="G16" s="505"/>
      <c r="H16" s="504"/>
      <c r="I16" s="504"/>
      <c r="J16" s="504"/>
      <c r="K16" s="505"/>
    </row>
    <row r="17" spans="2:11" ht="30" customHeight="1">
      <c r="B17" s="502">
        <v>8</v>
      </c>
      <c r="C17" s="503" t="s">
        <v>835</v>
      </c>
      <c r="D17" s="504">
        <v>18099</v>
      </c>
      <c r="E17" s="504">
        <v>18994</v>
      </c>
      <c r="F17" s="504">
        <v>17765</v>
      </c>
      <c r="G17" s="505">
        <v>21671</v>
      </c>
      <c r="H17" s="504">
        <v>18099</v>
      </c>
      <c r="I17" s="504">
        <v>18994</v>
      </c>
      <c r="J17" s="504">
        <v>17765</v>
      </c>
      <c r="K17" s="505">
        <v>21671</v>
      </c>
    </row>
    <row r="18" spans="2:11" ht="30" customHeight="1">
      <c r="B18" s="493">
        <v>9</v>
      </c>
      <c r="C18" s="494" t="s">
        <v>836</v>
      </c>
      <c r="D18" s="541">
        <v>25842</v>
      </c>
      <c r="E18" s="506"/>
      <c r="F18" s="506"/>
      <c r="G18" s="494"/>
      <c r="H18" s="497">
        <v>0</v>
      </c>
      <c r="I18" s="497">
        <v>0</v>
      </c>
      <c r="J18" s="497">
        <v>0</v>
      </c>
      <c r="K18" s="498">
        <v>0</v>
      </c>
    </row>
    <row r="19" spans="2:11" ht="30" customHeight="1">
      <c r="B19" s="493">
        <v>10</v>
      </c>
      <c r="C19" s="494" t="s">
        <v>837</v>
      </c>
      <c r="D19" s="497">
        <f t="shared" ref="D19:I19" si="4">D20+D21+D22</f>
        <v>732828.26099999994</v>
      </c>
      <c r="E19" s="497">
        <f t="shared" si="4"/>
        <v>772874.17799999996</v>
      </c>
      <c r="F19" s="497">
        <f t="shared" si="4"/>
        <v>807732.51199999999</v>
      </c>
      <c r="G19" s="498">
        <f t="shared" si="4"/>
        <v>1082790.095</v>
      </c>
      <c r="H19" s="497">
        <f t="shared" si="4"/>
        <v>395476.261</v>
      </c>
      <c r="I19" s="497">
        <f t="shared" si="4"/>
        <v>416222.17800000001</v>
      </c>
      <c r="J19" s="497">
        <f t="shared" ref="J19:K19" si="5">J20+J21+J22</f>
        <v>454583.51199999999</v>
      </c>
      <c r="K19" s="498">
        <f t="shared" si="5"/>
        <v>633373.09499999997</v>
      </c>
    </row>
    <row r="20" spans="2:11" ht="30" customHeight="1">
      <c r="B20" s="502">
        <v>11</v>
      </c>
      <c r="C20" s="503" t="s">
        <v>838</v>
      </c>
      <c r="D20" s="504">
        <f>126733.583+2016.678</f>
        <v>128750.261</v>
      </c>
      <c r="E20" s="504">
        <f>126733.583+4204.595</f>
        <v>130938.178</v>
      </c>
      <c r="F20" s="504">
        <f>114637.739+2610.773</f>
        <v>117248.512</v>
      </c>
      <c r="G20" s="505">
        <f>119094.358+915.737</f>
        <v>120010.09499999999</v>
      </c>
      <c r="H20" s="504">
        <f>126733.583+2016.678</f>
        <v>128750.261</v>
      </c>
      <c r="I20" s="504">
        <v>130938.178</v>
      </c>
      <c r="J20" s="504">
        <f>114637.739+2610.773</f>
        <v>117248.512</v>
      </c>
      <c r="K20" s="505">
        <f>119094.358+915.737</f>
        <v>120010.09499999999</v>
      </c>
    </row>
    <row r="21" spans="2:11" ht="30" customHeight="1">
      <c r="B21" s="502">
        <v>12</v>
      </c>
      <c r="C21" s="503" t="s">
        <v>839</v>
      </c>
      <c r="D21" s="504"/>
      <c r="E21" s="504"/>
      <c r="F21" s="504"/>
      <c r="G21" s="505"/>
      <c r="H21" s="504"/>
      <c r="I21" s="504"/>
      <c r="J21" s="504"/>
      <c r="K21" s="505"/>
    </row>
    <row r="22" spans="2:11" ht="30" customHeight="1">
      <c r="B22" s="502">
        <v>13</v>
      </c>
      <c r="C22" s="503" t="s">
        <v>840</v>
      </c>
      <c r="D22" s="504">
        <v>604078</v>
      </c>
      <c r="E22" s="504">
        <v>641936</v>
      </c>
      <c r="F22" s="504">
        <v>690484</v>
      </c>
      <c r="G22" s="505">
        <v>962780</v>
      </c>
      <c r="H22" s="504">
        <v>266726</v>
      </c>
      <c r="I22" s="504">
        <v>285284</v>
      </c>
      <c r="J22" s="504">
        <v>337335</v>
      </c>
      <c r="K22" s="505">
        <v>513363</v>
      </c>
    </row>
    <row r="23" spans="2:11" ht="30" customHeight="1">
      <c r="B23" s="493">
        <v>14</v>
      </c>
      <c r="C23" s="494" t="s">
        <v>841</v>
      </c>
      <c r="D23" s="497">
        <v>0</v>
      </c>
      <c r="E23" s="497">
        <v>0</v>
      </c>
      <c r="F23" s="497">
        <v>0</v>
      </c>
      <c r="G23" s="498">
        <v>0</v>
      </c>
      <c r="H23" s="497">
        <v>0</v>
      </c>
      <c r="I23" s="497">
        <v>0</v>
      </c>
      <c r="J23" s="497">
        <v>0</v>
      </c>
      <c r="K23" s="498">
        <v>0</v>
      </c>
    </row>
    <row r="24" spans="2:11" ht="30" customHeight="1">
      <c r="B24" s="493">
        <v>15</v>
      </c>
      <c r="C24" s="494" t="s">
        <v>842</v>
      </c>
      <c r="D24" s="497">
        <v>188471</v>
      </c>
      <c r="E24" s="497">
        <v>225670</v>
      </c>
      <c r="F24" s="497">
        <v>120830</v>
      </c>
      <c r="G24" s="498">
        <v>275325</v>
      </c>
      <c r="H24" s="497">
        <v>24744</v>
      </c>
      <c r="I24" s="497">
        <v>24505</v>
      </c>
      <c r="J24" s="497">
        <v>22323</v>
      </c>
      <c r="K24" s="498">
        <v>25133</v>
      </c>
    </row>
    <row r="25" spans="2:11" ht="30" customHeight="1">
      <c r="B25" s="493">
        <v>16</v>
      </c>
      <c r="C25" s="507" t="s">
        <v>843</v>
      </c>
      <c r="D25" s="493"/>
      <c r="E25" s="506"/>
      <c r="F25" s="506"/>
      <c r="G25" s="494"/>
      <c r="H25" s="497">
        <f>H11+H14+H18+H19+H23+H24</f>
        <v>438319.261</v>
      </c>
      <c r="I25" s="497">
        <f>I11+I14+I18+I19+I23+I24</f>
        <v>459721.17800000001</v>
      </c>
      <c r="J25" s="497">
        <f t="shared" ref="J25:K25" si="6">J11+J14+J18+J19+J23+J24</f>
        <v>494671.51199999999</v>
      </c>
      <c r="K25" s="498">
        <f t="shared" si="6"/>
        <v>680177.09499999997</v>
      </c>
    </row>
    <row r="26" spans="2:11" ht="30" customHeight="1">
      <c r="B26" s="499" t="s">
        <v>844</v>
      </c>
      <c r="C26" s="500"/>
      <c r="D26" s="501"/>
      <c r="E26" s="501"/>
      <c r="F26" s="501"/>
      <c r="G26" s="500"/>
      <c r="H26" s="501"/>
      <c r="I26" s="501"/>
      <c r="J26" s="501"/>
      <c r="K26" s="500"/>
    </row>
    <row r="27" spans="2:11" ht="30" customHeight="1">
      <c r="B27" s="493">
        <v>17</v>
      </c>
      <c r="C27" s="494" t="s">
        <v>845</v>
      </c>
      <c r="D27" s="497">
        <v>0</v>
      </c>
      <c r="E27" s="497">
        <v>0</v>
      </c>
      <c r="F27" s="497">
        <v>0</v>
      </c>
      <c r="G27" s="498">
        <v>0</v>
      </c>
      <c r="H27" s="497">
        <v>0</v>
      </c>
      <c r="I27" s="497">
        <v>0</v>
      </c>
      <c r="J27" s="497">
        <v>0</v>
      </c>
      <c r="K27" s="498">
        <v>0</v>
      </c>
    </row>
    <row r="28" spans="2:11" ht="30" customHeight="1">
      <c r="B28" s="493">
        <v>18</v>
      </c>
      <c r="C28" s="494" t="s">
        <v>846</v>
      </c>
      <c r="D28" s="497">
        <v>295334.147</v>
      </c>
      <c r="E28" s="497">
        <v>407258.19400000002</v>
      </c>
      <c r="F28" s="497">
        <v>346806.26199999999</v>
      </c>
      <c r="G28" s="498">
        <v>454647.67300000001</v>
      </c>
      <c r="H28" s="497">
        <v>277312.27899999998</v>
      </c>
      <c r="I28" s="497">
        <v>399820.23100000003</v>
      </c>
      <c r="J28" s="497">
        <v>335861.51299999998</v>
      </c>
      <c r="K28" s="498">
        <v>405095.59299999999</v>
      </c>
    </row>
    <row r="29" spans="2:11" ht="30" customHeight="1">
      <c r="B29" s="493">
        <v>19</v>
      </c>
      <c r="C29" s="494" t="s">
        <v>847</v>
      </c>
      <c r="D29" s="497">
        <v>0</v>
      </c>
      <c r="E29" s="497">
        <v>0</v>
      </c>
      <c r="F29" s="497">
        <v>0</v>
      </c>
      <c r="G29" s="498">
        <v>0</v>
      </c>
      <c r="H29" s="497">
        <v>0</v>
      </c>
      <c r="I29" s="497">
        <v>0</v>
      </c>
      <c r="J29" s="497">
        <v>0</v>
      </c>
      <c r="K29" s="498">
        <v>0</v>
      </c>
    </row>
    <row r="30" spans="2:11" ht="54" customHeight="1">
      <c r="B30" s="493" t="s">
        <v>848</v>
      </c>
      <c r="C30" s="494" t="s">
        <v>849</v>
      </c>
      <c r="D30" s="493"/>
      <c r="E30" s="506"/>
      <c r="F30" s="506"/>
      <c r="G30" s="494"/>
      <c r="H30" s="508">
        <v>0</v>
      </c>
      <c r="I30" s="508">
        <v>0</v>
      </c>
      <c r="J30" s="508">
        <v>0</v>
      </c>
      <c r="K30" s="509">
        <v>0</v>
      </c>
    </row>
    <row r="31" spans="2:11" ht="30" customHeight="1">
      <c r="B31" s="493" t="s">
        <v>850</v>
      </c>
      <c r="C31" s="494" t="s">
        <v>851</v>
      </c>
      <c r="D31" s="493"/>
      <c r="E31" s="506"/>
      <c r="F31" s="506"/>
      <c r="G31" s="494"/>
      <c r="H31" s="508">
        <v>0</v>
      </c>
      <c r="I31" s="508">
        <v>0</v>
      </c>
      <c r="J31" s="508">
        <v>0</v>
      </c>
      <c r="K31" s="509">
        <v>0</v>
      </c>
    </row>
    <row r="32" spans="2:11" ht="30" customHeight="1">
      <c r="B32" s="493">
        <v>20</v>
      </c>
      <c r="C32" s="507" t="s">
        <v>852</v>
      </c>
      <c r="D32" s="497">
        <f>D27+D28+D29</f>
        <v>295334.147</v>
      </c>
      <c r="E32" s="497">
        <f>E27+E28+E29</f>
        <v>407258.19400000002</v>
      </c>
      <c r="F32" s="497">
        <f t="shared" ref="F32:G32" si="7">F27+F28+F29</f>
        <v>346806.26199999999</v>
      </c>
      <c r="G32" s="498">
        <f t="shared" si="7"/>
        <v>454647.67300000001</v>
      </c>
      <c r="H32" s="497">
        <f>H27+H28+H29</f>
        <v>277312.27899999998</v>
      </c>
      <c r="I32" s="497">
        <f>I27+I28+I29</f>
        <v>399820.23100000003</v>
      </c>
      <c r="J32" s="497">
        <f t="shared" ref="J32:K32" si="8">J27+J28+J29</f>
        <v>335861.51299999998</v>
      </c>
      <c r="K32" s="498">
        <f t="shared" si="8"/>
        <v>405095.59299999999</v>
      </c>
    </row>
    <row r="33" spans="2:11" ht="30" customHeight="1">
      <c r="B33" s="510" t="s">
        <v>853</v>
      </c>
      <c r="C33" s="511" t="s">
        <v>854</v>
      </c>
      <c r="D33" s="512">
        <v>0</v>
      </c>
      <c r="E33" s="512">
        <v>0</v>
      </c>
      <c r="F33" s="512">
        <v>0</v>
      </c>
      <c r="G33" s="513">
        <v>0</v>
      </c>
      <c r="H33" s="512">
        <v>0</v>
      </c>
      <c r="I33" s="512">
        <v>0</v>
      </c>
      <c r="J33" s="512">
        <v>0</v>
      </c>
      <c r="K33" s="513">
        <v>0</v>
      </c>
    </row>
    <row r="34" spans="2:11" ht="30" customHeight="1">
      <c r="B34" s="510" t="s">
        <v>855</v>
      </c>
      <c r="C34" s="511" t="s">
        <v>856</v>
      </c>
      <c r="D34" s="512">
        <v>0</v>
      </c>
      <c r="E34" s="512">
        <v>0</v>
      </c>
      <c r="F34" s="512">
        <v>0</v>
      </c>
      <c r="G34" s="513">
        <v>0</v>
      </c>
      <c r="H34" s="512">
        <v>0</v>
      </c>
      <c r="I34" s="512">
        <v>0</v>
      </c>
      <c r="J34" s="512">
        <v>0</v>
      </c>
      <c r="K34" s="513">
        <v>0</v>
      </c>
    </row>
    <row r="35" spans="2:11" ht="30" customHeight="1">
      <c r="B35" s="514" t="s">
        <v>857</v>
      </c>
      <c r="C35" s="515" t="s">
        <v>858</v>
      </c>
      <c r="D35" s="516">
        <f>D32</f>
        <v>295334.147</v>
      </c>
      <c r="E35" s="516">
        <f>E32</f>
        <v>407258.19400000002</v>
      </c>
      <c r="F35" s="516">
        <f t="shared" ref="F35:G35" si="9">F32</f>
        <v>346806.26199999999</v>
      </c>
      <c r="G35" s="517">
        <f t="shared" si="9"/>
        <v>454647.67300000001</v>
      </c>
      <c r="H35" s="516">
        <f>H32</f>
        <v>277312.27899999998</v>
      </c>
      <c r="I35" s="516">
        <f>I32</f>
        <v>399820.23100000003</v>
      </c>
      <c r="J35" s="516">
        <f t="shared" ref="J35:K35" si="10">J32</f>
        <v>335861.51299999998</v>
      </c>
      <c r="K35" s="517">
        <f t="shared" si="10"/>
        <v>405095.59299999999</v>
      </c>
    </row>
    <row r="36" spans="2:11" ht="60" customHeight="1">
      <c r="B36" s="518"/>
      <c r="C36" s="518"/>
      <c r="D36" s="518"/>
      <c r="E36" s="518"/>
      <c r="F36" s="519"/>
      <c r="G36" s="519"/>
      <c r="H36" s="519"/>
      <c r="I36" s="519"/>
      <c r="J36" s="519"/>
      <c r="K36" s="519"/>
    </row>
    <row r="37" spans="2:11" ht="30" customHeight="1">
      <c r="B37" s="520">
        <v>21</v>
      </c>
      <c r="C37" s="521" t="s">
        <v>859</v>
      </c>
      <c r="D37" s="522"/>
      <c r="E37" s="523"/>
      <c r="F37" s="523"/>
      <c r="G37" s="524"/>
      <c r="H37" s="535">
        <v>1123093.362</v>
      </c>
      <c r="I37" s="535">
        <v>1440774.5379999999</v>
      </c>
      <c r="J37" s="535">
        <v>1497468.1029999999</v>
      </c>
      <c r="K37" s="536">
        <v>1490418.7220000001</v>
      </c>
    </row>
    <row r="38" spans="2:11" ht="30" customHeight="1">
      <c r="B38" s="525">
        <v>22</v>
      </c>
      <c r="C38" s="526" t="s">
        <v>860</v>
      </c>
      <c r="D38" s="527"/>
      <c r="E38" s="528"/>
      <c r="F38" s="528"/>
      <c r="G38" s="529"/>
      <c r="H38" s="537">
        <f>H25-MIN(H35,H25*0.75)</f>
        <v>161006.98200000002</v>
      </c>
      <c r="I38" s="537">
        <f>I25-MIN(I35,I25*0.75)</f>
        <v>114930.29450000002</v>
      </c>
      <c r="J38" s="537">
        <f t="shared" ref="J38:K38" si="11">J25-MIN(J35,J25*0.75)</f>
        <v>158809.99900000001</v>
      </c>
      <c r="K38" s="538">
        <f t="shared" si="11"/>
        <v>275081.50199999998</v>
      </c>
    </row>
    <row r="39" spans="2:11" ht="30" customHeight="1">
      <c r="B39" s="530">
        <v>23</v>
      </c>
      <c r="C39" s="531" t="s">
        <v>861</v>
      </c>
      <c r="D39" s="532"/>
      <c r="E39" s="533"/>
      <c r="F39" s="533"/>
      <c r="G39" s="534"/>
      <c r="H39" s="539">
        <f>H37/H38</f>
        <v>6.9754326678826875</v>
      </c>
      <c r="I39" s="539">
        <f>I37/I38</f>
        <v>12.536072793235553</v>
      </c>
      <c r="J39" s="539">
        <f t="shared" ref="J39:K39" si="12">J37/J38</f>
        <v>9.4293061673024745</v>
      </c>
      <c r="K39" s="540">
        <f t="shared" si="12"/>
        <v>5.4180986768059753</v>
      </c>
    </row>
  </sheetData>
  <mergeCells count="8">
    <mergeCell ref="B7:C7"/>
    <mergeCell ref="B8:C8"/>
    <mergeCell ref="B2:K2"/>
    <mergeCell ref="B4:C4"/>
    <mergeCell ref="D4:G5"/>
    <mergeCell ref="H4:K5"/>
    <mergeCell ref="B5:C5"/>
    <mergeCell ref="B6:C6"/>
  </mergeCells>
  <printOptions gridLines="1"/>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49"/>
  <sheetViews>
    <sheetView showGridLines="0" workbookViewId="0">
      <selection activeCell="B13" sqref="B13"/>
    </sheetView>
  </sheetViews>
  <sheetFormatPr defaultColWidth="9.140625" defaultRowHeight="12.75"/>
  <cols>
    <col min="1" max="1" width="38.28515625" style="1" customWidth="1"/>
    <col min="2" max="2" width="35.140625" style="1" customWidth="1"/>
    <col min="3" max="3" width="17.140625" style="1" customWidth="1"/>
    <col min="4" max="16384" width="9.140625" style="1"/>
  </cols>
  <sheetData>
    <row r="2" spans="1:3">
      <c r="A2" s="11" t="s">
        <v>71</v>
      </c>
    </row>
    <row r="3" spans="1:3" ht="39" thickBot="1">
      <c r="A3" s="10" t="s">
        <v>72</v>
      </c>
      <c r="B3" s="3"/>
      <c r="C3" s="14"/>
    </row>
    <row r="4" spans="1:3" ht="13.5" thickBot="1">
      <c r="A4" s="15"/>
      <c r="B4" s="16"/>
      <c r="C4" s="17"/>
    </row>
    <row r="5" spans="1:3" ht="26.25" thickBot="1">
      <c r="A5" s="212" t="s">
        <v>73</v>
      </c>
      <c r="B5" s="80"/>
      <c r="C5" s="305" t="s">
        <v>780</v>
      </c>
    </row>
    <row r="6" spans="1:3" ht="64.5" thickBot="1">
      <c r="A6" s="18">
        <v>1</v>
      </c>
      <c r="B6" s="9" t="s">
        <v>20</v>
      </c>
      <c r="C6" s="19" t="s">
        <v>74</v>
      </c>
    </row>
    <row r="7" spans="1:3" ht="39" thickBot="1">
      <c r="A7" s="18">
        <v>2</v>
      </c>
      <c r="B7" s="9" t="s">
        <v>21</v>
      </c>
      <c r="C7" s="19" t="s">
        <v>75</v>
      </c>
    </row>
    <row r="8" spans="1:3" ht="90" thickBot="1">
      <c r="A8" s="18">
        <v>3</v>
      </c>
      <c r="B8" s="9" t="s">
        <v>22</v>
      </c>
      <c r="C8" s="19" t="s">
        <v>76</v>
      </c>
    </row>
    <row r="9" spans="1:3" ht="13.5" thickBot="1">
      <c r="A9" s="20"/>
      <c r="B9" s="4"/>
      <c r="C9" s="21"/>
    </row>
    <row r="10" spans="1:3" ht="13.5" thickBot="1">
      <c r="A10" s="542" t="s">
        <v>23</v>
      </c>
      <c r="B10" s="543"/>
      <c r="C10" s="22"/>
    </row>
    <row r="11" spans="1:3" ht="13.5" thickBot="1">
      <c r="A11" s="18">
        <v>4</v>
      </c>
      <c r="B11" s="9" t="s">
        <v>24</v>
      </c>
      <c r="C11" s="23" t="s">
        <v>25</v>
      </c>
    </row>
    <row r="12" spans="1:3" ht="13.5" thickBot="1">
      <c r="A12" s="18">
        <v>5</v>
      </c>
      <c r="B12" s="9" t="s">
        <v>26</v>
      </c>
      <c r="C12" s="23" t="s">
        <v>25</v>
      </c>
    </row>
    <row r="13" spans="1:3" ht="26.25" thickBot="1">
      <c r="A13" s="18">
        <v>6</v>
      </c>
      <c r="B13" s="9" t="s">
        <v>27</v>
      </c>
      <c r="C13" s="23" t="s">
        <v>77</v>
      </c>
    </row>
    <row r="14" spans="1:3" ht="51.75" thickBot="1">
      <c r="A14" s="18">
        <v>7</v>
      </c>
      <c r="B14" s="9" t="s">
        <v>28</v>
      </c>
      <c r="C14" s="23" t="s">
        <v>78</v>
      </c>
    </row>
    <row r="15" spans="1:3" ht="102.75" thickBot="1">
      <c r="A15" s="18">
        <v>8</v>
      </c>
      <c r="B15" s="9" t="s">
        <v>29</v>
      </c>
      <c r="C15" s="23" t="s">
        <v>79</v>
      </c>
    </row>
    <row r="16" spans="1:3" ht="13.5" thickBot="1">
      <c r="A16" s="18">
        <v>9</v>
      </c>
      <c r="B16" s="9" t="s">
        <v>30</v>
      </c>
      <c r="C16" s="23" t="s">
        <v>79</v>
      </c>
    </row>
    <row r="17" spans="1:3" ht="39" thickBot="1">
      <c r="A17" s="18" t="s">
        <v>31</v>
      </c>
      <c r="B17" s="9" t="s">
        <v>32</v>
      </c>
      <c r="C17" s="23" t="s">
        <v>80</v>
      </c>
    </row>
    <row r="18" spans="1:3" ht="13.5" thickBot="1">
      <c r="A18" s="18" t="s">
        <v>33</v>
      </c>
      <c r="B18" s="9" t="s">
        <v>34</v>
      </c>
      <c r="C18" s="23" t="s">
        <v>81</v>
      </c>
    </row>
    <row r="19" spans="1:3" ht="26.25" thickBot="1">
      <c r="A19" s="24">
        <v>10</v>
      </c>
      <c r="B19" s="12" t="s">
        <v>35</v>
      </c>
      <c r="C19" s="23" t="s">
        <v>82</v>
      </c>
    </row>
    <row r="20" spans="1:3" ht="13.5" thickBot="1">
      <c r="A20" s="18">
        <v>11</v>
      </c>
      <c r="B20" s="9" t="s">
        <v>36</v>
      </c>
      <c r="C20" s="25">
        <v>42346</v>
      </c>
    </row>
    <row r="21" spans="1:3" ht="13.5" thickBot="1">
      <c r="A21" s="18">
        <v>12</v>
      </c>
      <c r="B21" s="9" t="s">
        <v>37</v>
      </c>
      <c r="C21" s="23" t="s">
        <v>38</v>
      </c>
    </row>
    <row r="22" spans="1:3" ht="13.5" thickBot="1">
      <c r="A22" s="18">
        <v>13</v>
      </c>
      <c r="B22" s="9" t="s">
        <v>39</v>
      </c>
      <c r="C22" s="25">
        <v>44173</v>
      </c>
    </row>
    <row r="23" spans="1:3" ht="26.25" thickBot="1">
      <c r="A23" s="18">
        <v>14</v>
      </c>
      <c r="B23" s="9" t="s">
        <v>40</v>
      </c>
      <c r="C23" s="23" t="s">
        <v>49</v>
      </c>
    </row>
    <row r="24" spans="1:3" ht="39" thickBot="1">
      <c r="A24" s="18">
        <v>15</v>
      </c>
      <c r="B24" s="9" t="s">
        <v>41</v>
      </c>
      <c r="C24" s="25" t="s">
        <v>83</v>
      </c>
    </row>
    <row r="25" spans="1:3" ht="39" thickBot="1">
      <c r="A25" s="18">
        <v>16</v>
      </c>
      <c r="B25" s="9" t="s">
        <v>42</v>
      </c>
      <c r="C25" s="23" t="s">
        <v>84</v>
      </c>
    </row>
    <row r="26" spans="1:3" ht="13.5" thickBot="1">
      <c r="A26" s="26"/>
      <c r="B26" s="5"/>
      <c r="C26" s="27"/>
    </row>
    <row r="27" spans="1:3" ht="13.5" thickBot="1">
      <c r="A27" s="542" t="s">
        <v>44</v>
      </c>
      <c r="B27" s="543"/>
      <c r="C27" s="28"/>
    </row>
    <row r="28" spans="1:3" ht="13.5" thickBot="1">
      <c r="A28" s="18">
        <v>17</v>
      </c>
      <c r="B28" s="9" t="s">
        <v>45</v>
      </c>
      <c r="C28" s="23" t="s">
        <v>46</v>
      </c>
    </row>
    <row r="29" spans="1:3" ht="13.5" thickBot="1">
      <c r="A29" s="18">
        <v>18</v>
      </c>
      <c r="B29" s="13" t="s">
        <v>47</v>
      </c>
      <c r="C29" s="29" t="s">
        <v>85</v>
      </c>
    </row>
    <row r="30" spans="1:3" ht="13.5" thickBot="1">
      <c r="A30" s="18">
        <v>19</v>
      </c>
      <c r="B30" s="9" t="s">
        <v>48</v>
      </c>
      <c r="C30" s="23" t="s">
        <v>49</v>
      </c>
    </row>
    <row r="31" spans="1:3" ht="39" thickBot="1">
      <c r="A31" s="18" t="s">
        <v>50</v>
      </c>
      <c r="B31" s="9" t="s">
        <v>51</v>
      </c>
      <c r="C31" s="23" t="s">
        <v>86</v>
      </c>
    </row>
    <row r="32" spans="1:3" ht="39" thickBot="1">
      <c r="A32" s="18" t="s">
        <v>52</v>
      </c>
      <c r="B32" s="9" t="s">
        <v>53</v>
      </c>
      <c r="C32" s="23" t="s">
        <v>87</v>
      </c>
    </row>
    <row r="33" spans="1:3" ht="26.25" thickBot="1">
      <c r="A33" s="18">
        <v>21</v>
      </c>
      <c r="B33" s="9" t="s">
        <v>54</v>
      </c>
      <c r="C33" s="23" t="s">
        <v>49</v>
      </c>
    </row>
    <row r="34" spans="1:3" ht="13.5" thickBot="1">
      <c r="A34" s="18">
        <v>22</v>
      </c>
      <c r="B34" s="9" t="s">
        <v>55</v>
      </c>
      <c r="C34" s="23" t="s">
        <v>88</v>
      </c>
    </row>
    <row r="35" spans="1:3" ht="13.5" thickBot="1">
      <c r="A35" s="18">
        <v>23</v>
      </c>
      <c r="B35" s="9" t="s">
        <v>56</v>
      </c>
      <c r="C35" s="23" t="s">
        <v>89</v>
      </c>
    </row>
    <row r="36" spans="1:3" ht="13.5" thickBot="1">
      <c r="A36" s="18">
        <v>24</v>
      </c>
      <c r="B36" s="9" t="s">
        <v>57</v>
      </c>
      <c r="C36" s="23" t="s">
        <v>43</v>
      </c>
    </row>
    <row r="37" spans="1:3" ht="13.5" thickBot="1">
      <c r="A37" s="18">
        <v>25</v>
      </c>
      <c r="B37" s="9" t="s">
        <v>58</v>
      </c>
      <c r="C37" s="23" t="s">
        <v>43</v>
      </c>
    </row>
    <row r="38" spans="1:3" ht="13.5" thickBot="1">
      <c r="A38" s="18">
        <v>26</v>
      </c>
      <c r="B38" s="9" t="s">
        <v>59</v>
      </c>
      <c r="C38" s="23" t="s">
        <v>43</v>
      </c>
    </row>
    <row r="39" spans="1:3" ht="26.25" thickBot="1">
      <c r="A39" s="18">
        <v>27</v>
      </c>
      <c r="B39" s="9" t="s">
        <v>60</v>
      </c>
      <c r="C39" s="23" t="s">
        <v>43</v>
      </c>
    </row>
    <row r="40" spans="1:3" ht="26.25" thickBot="1">
      <c r="A40" s="18">
        <v>28</v>
      </c>
      <c r="B40" s="9" t="s">
        <v>61</v>
      </c>
      <c r="C40" s="23" t="s">
        <v>43</v>
      </c>
    </row>
    <row r="41" spans="1:3" ht="26.25" thickBot="1">
      <c r="A41" s="18">
        <v>29</v>
      </c>
      <c r="B41" s="9" t="s">
        <v>62</v>
      </c>
      <c r="C41" s="23" t="s">
        <v>43</v>
      </c>
    </row>
    <row r="42" spans="1:3" ht="13.5" thickBot="1">
      <c r="A42" s="18">
        <v>30</v>
      </c>
      <c r="B42" s="9" t="s">
        <v>63</v>
      </c>
      <c r="C42" s="23" t="s">
        <v>49</v>
      </c>
    </row>
    <row r="43" spans="1:3" ht="13.5" thickBot="1">
      <c r="A43" s="18">
        <v>31</v>
      </c>
      <c r="B43" s="9" t="s">
        <v>64</v>
      </c>
      <c r="C43" s="23" t="s">
        <v>43</v>
      </c>
    </row>
    <row r="44" spans="1:3" ht="13.5" thickBot="1">
      <c r="A44" s="18">
        <v>32</v>
      </c>
      <c r="B44" s="9" t="s">
        <v>65</v>
      </c>
      <c r="C44" s="23" t="s">
        <v>43</v>
      </c>
    </row>
    <row r="45" spans="1:3" ht="13.5" thickBot="1">
      <c r="A45" s="18">
        <v>33</v>
      </c>
      <c r="B45" s="9" t="s">
        <v>66</v>
      </c>
      <c r="C45" s="23" t="s">
        <v>43</v>
      </c>
    </row>
    <row r="46" spans="1:3" ht="26.25" thickBot="1">
      <c r="A46" s="18">
        <v>34</v>
      </c>
      <c r="B46" s="9" t="s">
        <v>67</v>
      </c>
      <c r="C46" s="23" t="s">
        <v>43</v>
      </c>
    </row>
    <row r="47" spans="1:3" ht="39" thickBot="1">
      <c r="A47" s="18">
        <v>35</v>
      </c>
      <c r="B47" s="9" t="s">
        <v>68</v>
      </c>
      <c r="C47" s="23" t="s">
        <v>90</v>
      </c>
    </row>
    <row r="48" spans="1:3" ht="13.5" thickBot="1">
      <c r="A48" s="18">
        <v>36</v>
      </c>
      <c r="B48" s="9" t="s">
        <v>69</v>
      </c>
      <c r="C48" s="23" t="s">
        <v>49</v>
      </c>
    </row>
    <row r="49" spans="1:3" ht="13.5" thickBot="1">
      <c r="A49" s="30">
        <v>37</v>
      </c>
      <c r="B49" s="31" t="s">
        <v>70</v>
      </c>
      <c r="C49" s="32" t="s">
        <v>43</v>
      </c>
    </row>
  </sheetData>
  <mergeCells count="2">
    <mergeCell ref="A10:B10"/>
    <mergeCell ref="A27:B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3"/>
  <sheetViews>
    <sheetView showGridLines="0" topLeftCell="A10" workbookViewId="0"/>
  </sheetViews>
  <sheetFormatPr defaultColWidth="28" defaultRowHeight="24" customHeight="1"/>
  <cols>
    <col min="1" max="1" width="8" style="106" customWidth="1"/>
    <col min="2" max="2" width="63" style="107" customWidth="1"/>
    <col min="3" max="3" width="21.85546875" style="106" customWidth="1"/>
    <col min="4" max="4" width="15.140625" style="108" customWidth="1"/>
    <col min="5" max="5" width="22.7109375" style="106" customWidth="1"/>
    <col min="6" max="6" width="2.5703125" style="106" customWidth="1"/>
    <col min="7" max="7" width="14.28515625" style="106" customWidth="1"/>
    <col min="8" max="8" width="28" style="106"/>
    <col min="9" max="16384" width="28" style="120"/>
  </cols>
  <sheetData>
    <row r="1" spans="1:8" s="156" customFormat="1" ht="24" customHeight="1" thickBot="1">
      <c r="A1" s="8"/>
      <c r="B1" s="8"/>
      <c r="C1" s="160"/>
      <c r="D1" s="576">
        <v>43100</v>
      </c>
      <c r="E1" s="576"/>
      <c r="F1" s="367"/>
      <c r="G1" s="576">
        <v>42735</v>
      </c>
      <c r="H1" s="576"/>
    </row>
    <row r="2" spans="1:8" s="156" customFormat="1" ht="80.25" customHeight="1" thickBot="1">
      <c r="A2" s="151"/>
      <c r="B2" s="152"/>
      <c r="C2" s="152" t="s">
        <v>214</v>
      </c>
      <c r="D2" s="152" t="s">
        <v>215</v>
      </c>
      <c r="E2" s="152" t="s">
        <v>216</v>
      </c>
      <c r="F2" s="152"/>
      <c r="G2" s="152" t="s">
        <v>215</v>
      </c>
      <c r="H2" s="153" t="s">
        <v>216</v>
      </c>
    </row>
    <row r="3" spans="1:8" s="156" customFormat="1" ht="24" customHeight="1" thickBot="1">
      <c r="A3" s="577" t="s">
        <v>217</v>
      </c>
      <c r="B3" s="578"/>
      <c r="C3" s="578"/>
      <c r="D3" s="161"/>
      <c r="E3" s="161"/>
      <c r="F3" s="161"/>
      <c r="G3" s="161"/>
      <c r="H3" s="162"/>
    </row>
    <row r="4" spans="1:8" ht="24" customHeight="1" thickBot="1">
      <c r="A4" s="579">
        <v>1</v>
      </c>
      <c r="B4" s="580" t="s">
        <v>218</v>
      </c>
      <c r="C4" s="163" t="s">
        <v>219</v>
      </c>
      <c r="D4" s="581">
        <v>38348</v>
      </c>
      <c r="E4" s="581"/>
      <c r="F4" s="368"/>
      <c r="G4" s="583">
        <v>38348</v>
      </c>
      <c r="H4" s="584"/>
    </row>
    <row r="5" spans="1:8" ht="24" customHeight="1" thickBot="1">
      <c r="A5" s="574"/>
      <c r="B5" s="575"/>
      <c r="C5" s="9" t="s">
        <v>220</v>
      </c>
      <c r="D5" s="582"/>
      <c r="E5" s="582"/>
      <c r="F5" s="369"/>
      <c r="G5" s="561"/>
      <c r="H5" s="564"/>
    </row>
    <row r="6" spans="1:8" ht="24" customHeight="1" thickBot="1">
      <c r="A6" s="18"/>
      <c r="B6" s="9" t="s">
        <v>221</v>
      </c>
      <c r="C6" s="9" t="s">
        <v>220</v>
      </c>
      <c r="D6" s="164">
        <v>38348</v>
      </c>
      <c r="E6" s="164"/>
      <c r="F6" s="364"/>
      <c r="G6" s="157">
        <v>38348</v>
      </c>
      <c r="H6" s="165"/>
    </row>
    <row r="7" spans="1:8" ht="24" customHeight="1" thickBot="1">
      <c r="A7" s="18">
        <v>2</v>
      </c>
      <c r="B7" s="9" t="s">
        <v>222</v>
      </c>
      <c r="C7" s="9" t="s">
        <v>223</v>
      </c>
      <c r="D7" s="164">
        <v>152141</v>
      </c>
      <c r="E7" s="164"/>
      <c r="F7" s="364"/>
      <c r="G7" s="157">
        <v>110431</v>
      </c>
      <c r="H7" s="165"/>
    </row>
    <row r="8" spans="1:8" ht="45.75" customHeight="1" thickBot="1">
      <c r="A8" s="18">
        <v>3</v>
      </c>
      <c r="B8" s="9" t="s">
        <v>224</v>
      </c>
      <c r="C8" s="9" t="s">
        <v>225</v>
      </c>
      <c r="D8" s="164">
        <f>2167795+362622</f>
        <v>2530417</v>
      </c>
      <c r="E8" s="164"/>
      <c r="F8" s="364"/>
      <c r="G8" s="157">
        <v>2556089</v>
      </c>
      <c r="H8" s="165"/>
    </row>
    <row r="9" spans="1:8" ht="24" customHeight="1" thickBot="1">
      <c r="A9" s="18" t="s">
        <v>226</v>
      </c>
      <c r="B9" s="9" t="s">
        <v>227</v>
      </c>
      <c r="C9" s="9" t="s">
        <v>228</v>
      </c>
      <c r="D9" s="164"/>
      <c r="E9" s="164"/>
      <c r="F9" s="364"/>
      <c r="G9" s="157"/>
      <c r="H9" s="165"/>
    </row>
    <row r="10" spans="1:8" ht="36.75" customHeight="1" thickBot="1">
      <c r="A10" s="365">
        <v>4</v>
      </c>
      <c r="B10" s="366" t="s">
        <v>229</v>
      </c>
      <c r="C10" s="9" t="s">
        <v>230</v>
      </c>
      <c r="D10" s="164"/>
      <c r="E10" s="164"/>
      <c r="F10" s="364"/>
      <c r="G10" s="157"/>
      <c r="H10" s="165"/>
    </row>
    <row r="11" spans="1:8" ht="24" customHeight="1" thickBot="1">
      <c r="A11" s="18" t="s">
        <v>231</v>
      </c>
      <c r="B11" s="9" t="s">
        <v>232</v>
      </c>
      <c r="C11" s="9" t="s">
        <v>233</v>
      </c>
      <c r="D11" s="164"/>
      <c r="E11" s="164"/>
      <c r="F11" s="364"/>
      <c r="G11" s="157"/>
      <c r="H11" s="165"/>
    </row>
    <row r="12" spans="1:8" ht="24" customHeight="1" thickBot="1">
      <c r="A12" s="18">
        <v>5</v>
      </c>
      <c r="B12" s="9" t="s">
        <v>234</v>
      </c>
      <c r="C12" s="9" t="s">
        <v>235</v>
      </c>
      <c r="D12" s="164"/>
      <c r="E12" s="164"/>
      <c r="F12" s="364"/>
      <c r="G12" s="157"/>
      <c r="H12" s="165"/>
    </row>
    <row r="13" spans="1:8" ht="24" customHeight="1" thickBot="1">
      <c r="A13" s="18" t="s">
        <v>236</v>
      </c>
      <c r="B13" s="9" t="s">
        <v>237</v>
      </c>
      <c r="C13" s="9" t="s">
        <v>238</v>
      </c>
      <c r="D13" s="164"/>
      <c r="E13" s="164"/>
      <c r="F13" s="364"/>
      <c r="G13" s="157"/>
      <c r="H13" s="165"/>
    </row>
    <row r="14" spans="1:8" ht="24" customHeight="1" thickBot="1">
      <c r="A14" s="193">
        <v>6</v>
      </c>
      <c r="B14" s="194" t="s">
        <v>239</v>
      </c>
      <c r="C14" s="195"/>
      <c r="D14" s="196">
        <f>D8+D7+D4</f>
        <v>2720906</v>
      </c>
      <c r="E14" s="196"/>
      <c r="F14" s="196"/>
      <c r="G14" s="155">
        <f>G4+G7+G8</f>
        <v>2704868</v>
      </c>
      <c r="H14" s="197"/>
    </row>
    <row r="15" spans="1:8" ht="24" customHeight="1" thickBot="1">
      <c r="A15" s="18"/>
      <c r="B15" s="9"/>
      <c r="C15" s="9"/>
      <c r="D15" s="164" t="s">
        <v>231</v>
      </c>
      <c r="E15" s="164"/>
      <c r="F15" s="364"/>
      <c r="G15" s="157"/>
      <c r="H15" s="165"/>
    </row>
    <row r="16" spans="1:8" ht="24" customHeight="1" thickBot="1">
      <c r="A16" s="542" t="s">
        <v>240</v>
      </c>
      <c r="B16" s="543"/>
      <c r="C16" s="543"/>
      <c r="D16" s="166"/>
      <c r="E16" s="167"/>
      <c r="F16" s="167"/>
      <c r="G16" s="167"/>
      <c r="H16" s="168"/>
    </row>
    <row r="17" spans="1:8" ht="24" customHeight="1" thickBot="1">
      <c r="A17" s="18">
        <v>7</v>
      </c>
      <c r="B17" s="9" t="s">
        <v>241</v>
      </c>
      <c r="C17" s="9" t="s">
        <v>242</v>
      </c>
      <c r="D17" s="164">
        <v>-2984</v>
      </c>
      <c r="E17" s="164"/>
      <c r="F17" s="364"/>
      <c r="G17" s="158">
        <v>-3673</v>
      </c>
      <c r="H17" s="169"/>
    </row>
    <row r="18" spans="1:8" ht="24" customHeight="1" thickBot="1">
      <c r="A18" s="18">
        <v>8</v>
      </c>
      <c r="B18" s="9" t="s">
        <v>243</v>
      </c>
      <c r="C18" s="9" t="s">
        <v>244</v>
      </c>
      <c r="D18" s="164"/>
      <c r="E18" s="164"/>
      <c r="F18" s="364"/>
      <c r="G18" s="158"/>
      <c r="H18" s="169"/>
    </row>
    <row r="19" spans="1:8" ht="24" customHeight="1" thickBot="1">
      <c r="A19" s="18">
        <v>9</v>
      </c>
      <c r="B19" s="9" t="s">
        <v>245</v>
      </c>
      <c r="C19" s="9"/>
      <c r="D19" s="164"/>
      <c r="E19" s="164"/>
      <c r="F19" s="364"/>
      <c r="G19" s="158"/>
      <c r="H19" s="169"/>
    </row>
    <row r="20" spans="1:8" ht="69" customHeight="1" thickBot="1">
      <c r="A20" s="18">
        <v>10</v>
      </c>
      <c r="B20" s="9" t="s">
        <v>246</v>
      </c>
      <c r="C20" s="9" t="s">
        <v>247</v>
      </c>
      <c r="D20" s="164"/>
      <c r="E20" s="164"/>
      <c r="F20" s="364"/>
      <c r="G20" s="158"/>
      <c r="H20" s="169"/>
    </row>
    <row r="21" spans="1:8" ht="24" customHeight="1" thickBot="1">
      <c r="A21" s="18">
        <v>11</v>
      </c>
      <c r="B21" s="9" t="s">
        <v>248</v>
      </c>
      <c r="C21" s="9" t="s">
        <v>249</v>
      </c>
      <c r="D21" s="164"/>
      <c r="E21" s="164"/>
      <c r="F21" s="364"/>
      <c r="G21" s="158"/>
      <c r="H21" s="169" t="s">
        <v>231</v>
      </c>
    </row>
    <row r="22" spans="1:8" ht="24" customHeight="1" thickBot="1">
      <c r="A22" s="550">
        <v>12</v>
      </c>
      <c r="B22" s="552" t="s">
        <v>250</v>
      </c>
      <c r="C22" s="9" t="s">
        <v>251</v>
      </c>
      <c r="D22" s="556"/>
      <c r="E22" s="556"/>
      <c r="F22" s="362"/>
      <c r="G22" s="559"/>
      <c r="H22" s="562"/>
    </row>
    <row r="23" spans="1:8" ht="24" customHeight="1" thickBot="1">
      <c r="A23" s="574"/>
      <c r="B23" s="575"/>
      <c r="C23" s="9" t="s">
        <v>252</v>
      </c>
      <c r="D23" s="558"/>
      <c r="E23" s="558"/>
      <c r="F23" s="364"/>
      <c r="G23" s="561"/>
      <c r="H23" s="564"/>
    </row>
    <row r="24" spans="1:8" ht="24" customHeight="1" thickBot="1">
      <c r="A24" s="18">
        <v>13</v>
      </c>
      <c r="B24" s="9" t="s">
        <v>253</v>
      </c>
      <c r="C24" s="9" t="s">
        <v>254</v>
      </c>
      <c r="D24" s="164"/>
      <c r="E24" s="164"/>
      <c r="F24" s="364"/>
      <c r="G24" s="158"/>
      <c r="H24" s="169"/>
    </row>
    <row r="25" spans="1:8" ht="24" customHeight="1" thickBot="1">
      <c r="A25" s="18">
        <v>14</v>
      </c>
      <c r="B25" s="9" t="s">
        <v>255</v>
      </c>
      <c r="C25" s="9" t="s">
        <v>256</v>
      </c>
      <c r="D25" s="164"/>
      <c r="E25" s="164"/>
      <c r="F25" s="364"/>
      <c r="G25" s="158"/>
      <c r="H25" s="169"/>
    </row>
    <row r="26" spans="1:8" ht="24" customHeight="1" thickBot="1">
      <c r="A26" s="18">
        <v>15</v>
      </c>
      <c r="B26" s="9" t="s">
        <v>257</v>
      </c>
      <c r="C26" s="9" t="s">
        <v>258</v>
      </c>
      <c r="D26" s="164"/>
      <c r="E26" s="164"/>
      <c r="F26" s="364"/>
      <c r="G26" s="158"/>
      <c r="H26" s="169"/>
    </row>
    <row r="27" spans="1:8" ht="24" customHeight="1" thickBot="1">
      <c r="A27" s="18">
        <v>16</v>
      </c>
      <c r="B27" s="9" t="s">
        <v>259</v>
      </c>
      <c r="C27" s="9" t="s">
        <v>260</v>
      </c>
      <c r="D27" s="164"/>
      <c r="E27" s="164"/>
      <c r="F27" s="364"/>
      <c r="G27" s="158"/>
      <c r="H27" s="169"/>
    </row>
    <row r="28" spans="1:8" ht="65.25" customHeight="1" thickBot="1">
      <c r="A28" s="18">
        <v>17</v>
      </c>
      <c r="B28" s="9" t="s">
        <v>261</v>
      </c>
      <c r="C28" s="9" t="s">
        <v>262</v>
      </c>
      <c r="D28" s="164"/>
      <c r="E28" s="164"/>
      <c r="F28" s="364"/>
      <c r="G28" s="158"/>
      <c r="H28" s="169"/>
    </row>
    <row r="29" spans="1:8" ht="24" customHeight="1" thickBot="1">
      <c r="A29" s="550">
        <v>18</v>
      </c>
      <c r="B29" s="552" t="s">
        <v>263</v>
      </c>
      <c r="C29" s="9" t="s">
        <v>264</v>
      </c>
      <c r="D29" s="174">
        <v>-150101</v>
      </c>
      <c r="E29" s="170"/>
      <c r="F29" s="170"/>
      <c r="G29" s="175">
        <v>-97940</v>
      </c>
      <c r="H29" s="171"/>
    </row>
    <row r="30" spans="1:8" ht="48" customHeight="1" thickBot="1">
      <c r="A30" s="574"/>
      <c r="B30" s="575"/>
      <c r="C30" s="9" t="s">
        <v>265</v>
      </c>
      <c r="D30" s="164"/>
      <c r="E30" s="172"/>
      <c r="F30" s="172"/>
      <c r="G30" s="157"/>
      <c r="H30" s="173"/>
    </row>
    <row r="31" spans="1:8" ht="24" customHeight="1" thickBot="1">
      <c r="A31" s="550">
        <v>19</v>
      </c>
      <c r="B31" s="552" t="s">
        <v>266</v>
      </c>
      <c r="C31" s="9" t="s">
        <v>267</v>
      </c>
      <c r="D31" s="174">
        <v>0</v>
      </c>
      <c r="E31" s="174"/>
      <c r="F31" s="363"/>
      <c r="G31" s="175">
        <v>-49826</v>
      </c>
      <c r="H31" s="176"/>
    </row>
    <row r="32" spans="1:8" ht="24" customHeight="1" thickBot="1">
      <c r="A32" s="551"/>
      <c r="B32" s="553"/>
      <c r="C32" s="9" t="s">
        <v>268</v>
      </c>
      <c r="D32" s="174"/>
      <c r="E32" s="174"/>
      <c r="F32" s="363"/>
      <c r="G32" s="175"/>
      <c r="H32" s="176"/>
    </row>
    <row r="33" spans="1:8" ht="24" customHeight="1" thickBot="1">
      <c r="A33" s="574"/>
      <c r="B33" s="575"/>
      <c r="C33" s="9" t="s">
        <v>269</v>
      </c>
      <c r="D33" s="164"/>
      <c r="E33" s="164"/>
      <c r="F33" s="364"/>
      <c r="G33" s="157"/>
      <c r="H33" s="165"/>
    </row>
    <row r="34" spans="1:8" ht="24" customHeight="1" thickBot="1">
      <c r="A34" s="18">
        <v>20</v>
      </c>
      <c r="B34" s="9" t="s">
        <v>270</v>
      </c>
      <c r="C34" s="9"/>
      <c r="D34" s="164"/>
      <c r="E34" s="164"/>
      <c r="F34" s="364"/>
      <c r="G34" s="157"/>
      <c r="H34" s="165"/>
    </row>
    <row r="35" spans="1:8" ht="24" customHeight="1" thickBot="1">
      <c r="A35" s="18" t="s">
        <v>271</v>
      </c>
      <c r="B35" s="9" t="s">
        <v>272</v>
      </c>
      <c r="C35" s="9" t="s">
        <v>273</v>
      </c>
      <c r="D35" s="164"/>
      <c r="E35" s="164"/>
      <c r="F35" s="364"/>
      <c r="G35" s="157"/>
      <c r="H35" s="165"/>
    </row>
    <row r="36" spans="1:8" ht="24" customHeight="1" thickBot="1">
      <c r="A36" s="18" t="s">
        <v>274</v>
      </c>
      <c r="B36" s="9" t="s">
        <v>275</v>
      </c>
      <c r="C36" s="9" t="s">
        <v>276</v>
      </c>
      <c r="D36" s="164"/>
      <c r="E36" s="164"/>
      <c r="F36" s="364"/>
      <c r="G36" s="157"/>
      <c r="H36" s="165"/>
    </row>
    <row r="37" spans="1:8" ht="24" customHeight="1" thickBot="1">
      <c r="A37" s="550" t="s">
        <v>277</v>
      </c>
      <c r="B37" s="552" t="s">
        <v>278</v>
      </c>
      <c r="C37" s="9" t="s">
        <v>279</v>
      </c>
      <c r="D37" s="174"/>
      <c r="E37" s="170"/>
      <c r="F37" s="170"/>
      <c r="G37" s="175"/>
      <c r="H37" s="171"/>
    </row>
    <row r="38" spans="1:8" ht="24" customHeight="1" thickBot="1">
      <c r="A38" s="551"/>
      <c r="B38" s="553"/>
      <c r="C38" s="9" t="s">
        <v>280</v>
      </c>
      <c r="D38" s="174"/>
      <c r="E38" s="170"/>
      <c r="F38" s="170"/>
      <c r="G38" s="175"/>
      <c r="H38" s="171"/>
    </row>
    <row r="39" spans="1:8" ht="24" customHeight="1" thickBot="1">
      <c r="A39" s="551"/>
      <c r="B39" s="553"/>
      <c r="C39" s="9" t="s">
        <v>281</v>
      </c>
      <c r="D39" s="174"/>
      <c r="E39" s="170"/>
      <c r="F39" s="170"/>
      <c r="G39" s="175"/>
      <c r="H39" s="171"/>
    </row>
    <row r="40" spans="1:8" ht="24" customHeight="1" thickBot="1">
      <c r="A40" s="574"/>
      <c r="B40" s="575"/>
      <c r="C40" s="9">
        <v>258</v>
      </c>
      <c r="D40" s="164"/>
      <c r="E40" s="172"/>
      <c r="F40" s="172"/>
      <c r="G40" s="157"/>
      <c r="H40" s="173"/>
    </row>
    <row r="41" spans="1:8" ht="24" customHeight="1" thickBot="1">
      <c r="A41" s="18" t="s">
        <v>282</v>
      </c>
      <c r="B41" s="9" t="s">
        <v>283</v>
      </c>
      <c r="C41" s="9" t="s">
        <v>284</v>
      </c>
      <c r="D41" s="164"/>
      <c r="E41" s="164"/>
      <c r="F41" s="364"/>
      <c r="G41" s="157"/>
      <c r="H41" s="165"/>
    </row>
    <row r="42" spans="1:8" ht="24" customHeight="1" thickBot="1">
      <c r="A42" s="550">
        <v>21</v>
      </c>
      <c r="B42" s="552" t="s">
        <v>285</v>
      </c>
      <c r="C42" s="9" t="s">
        <v>286</v>
      </c>
      <c r="D42" s="174"/>
      <c r="E42" s="170"/>
      <c r="F42" s="170"/>
      <c r="G42" s="175"/>
      <c r="H42" s="171"/>
    </row>
    <row r="43" spans="1:8" ht="24" customHeight="1" thickBot="1">
      <c r="A43" s="574"/>
      <c r="B43" s="575"/>
      <c r="C43" s="9" t="s">
        <v>287</v>
      </c>
      <c r="D43" s="164"/>
      <c r="E43" s="172"/>
      <c r="F43" s="172"/>
      <c r="G43" s="157"/>
      <c r="H43" s="173"/>
    </row>
    <row r="44" spans="1:8" ht="24" customHeight="1" thickBot="1">
      <c r="A44" s="18">
        <v>22</v>
      </c>
      <c r="B44" s="9" t="s">
        <v>288</v>
      </c>
      <c r="C44" s="9" t="s">
        <v>289</v>
      </c>
      <c r="D44" s="164"/>
      <c r="E44" s="164"/>
      <c r="F44" s="364"/>
      <c r="G44" s="157"/>
      <c r="H44" s="165"/>
    </row>
    <row r="45" spans="1:8" ht="24" customHeight="1" thickBot="1">
      <c r="A45" s="550">
        <v>23</v>
      </c>
      <c r="B45" s="552" t="s">
        <v>290</v>
      </c>
      <c r="C45" s="9" t="s">
        <v>291</v>
      </c>
      <c r="D45" s="174"/>
      <c r="E45" s="170"/>
      <c r="F45" s="170"/>
      <c r="G45" s="175"/>
      <c r="H45" s="171"/>
    </row>
    <row r="46" spans="1:8" ht="24" customHeight="1" thickBot="1">
      <c r="A46" s="574"/>
      <c r="B46" s="575"/>
      <c r="C46" s="9" t="s">
        <v>292</v>
      </c>
      <c r="D46" s="164"/>
      <c r="E46" s="172"/>
      <c r="F46" s="172"/>
      <c r="G46" s="157"/>
      <c r="H46" s="173"/>
    </row>
    <row r="47" spans="1:8" ht="24" customHeight="1" thickBot="1">
      <c r="A47" s="18">
        <v>24</v>
      </c>
      <c r="B47" s="9" t="s">
        <v>270</v>
      </c>
      <c r="C47" s="9"/>
      <c r="D47" s="164"/>
      <c r="E47" s="164"/>
      <c r="F47" s="364"/>
      <c r="G47" s="157"/>
      <c r="H47" s="165"/>
    </row>
    <row r="48" spans="1:8" ht="24" customHeight="1" thickBot="1">
      <c r="A48" s="550">
        <v>25</v>
      </c>
      <c r="B48" s="552" t="s">
        <v>293</v>
      </c>
      <c r="C48" s="9" t="s">
        <v>286</v>
      </c>
      <c r="D48" s="174"/>
      <c r="E48" s="170"/>
      <c r="F48" s="170"/>
      <c r="G48" s="175"/>
      <c r="H48" s="171"/>
    </row>
    <row r="49" spans="1:8" ht="24" customHeight="1" thickBot="1">
      <c r="A49" s="574"/>
      <c r="B49" s="575"/>
      <c r="C49" s="9" t="s">
        <v>287</v>
      </c>
      <c r="D49" s="164"/>
      <c r="E49" s="172"/>
      <c r="F49" s="172"/>
      <c r="G49" s="157"/>
      <c r="H49" s="173"/>
    </row>
    <row r="50" spans="1:8" ht="24" customHeight="1" thickBot="1">
      <c r="A50" s="18" t="s">
        <v>294</v>
      </c>
      <c r="B50" s="9" t="s">
        <v>295</v>
      </c>
      <c r="C50" s="9" t="s">
        <v>296</v>
      </c>
      <c r="D50" s="164"/>
      <c r="E50" s="164"/>
      <c r="F50" s="364"/>
      <c r="G50" s="157"/>
      <c r="H50" s="165"/>
    </row>
    <row r="51" spans="1:8" ht="24" customHeight="1" thickBot="1">
      <c r="A51" s="18" t="s">
        <v>297</v>
      </c>
      <c r="B51" s="9" t="s">
        <v>298</v>
      </c>
      <c r="C51" s="9" t="s">
        <v>299</v>
      </c>
      <c r="D51" s="164"/>
      <c r="E51" s="164"/>
      <c r="F51" s="364"/>
      <c r="G51" s="157"/>
      <c r="H51" s="165"/>
    </row>
    <row r="52" spans="1:8" ht="52.5" customHeight="1" thickBot="1">
      <c r="A52" s="18">
        <v>26</v>
      </c>
      <c r="B52" s="9" t="s">
        <v>300</v>
      </c>
      <c r="C52" s="9"/>
      <c r="D52" s="164">
        <v>-534</v>
      </c>
      <c r="E52" s="164"/>
      <c r="F52" s="364"/>
      <c r="G52" s="158">
        <v>-3842</v>
      </c>
      <c r="H52" s="169"/>
    </row>
    <row r="53" spans="1:8" ht="45" customHeight="1" thickBot="1">
      <c r="A53" s="18" t="s">
        <v>301</v>
      </c>
      <c r="B53" s="9" t="s">
        <v>302</v>
      </c>
      <c r="C53" s="9"/>
      <c r="D53" s="164"/>
      <c r="E53" s="164"/>
      <c r="F53" s="364"/>
      <c r="G53" s="158"/>
      <c r="H53" s="169"/>
    </row>
    <row r="54" spans="1:8" ht="24" customHeight="1" thickBot="1">
      <c r="A54" s="18"/>
      <c r="B54" s="9" t="s">
        <v>303</v>
      </c>
      <c r="C54" s="9">
        <v>468</v>
      </c>
      <c r="D54" s="164"/>
      <c r="E54" s="164"/>
      <c r="F54" s="364"/>
      <c r="G54" s="158"/>
      <c r="H54" s="169"/>
    </row>
    <row r="55" spans="1:8" ht="24" customHeight="1" thickBot="1">
      <c r="A55" s="18"/>
      <c r="B55" s="9" t="s">
        <v>304</v>
      </c>
      <c r="C55" s="9">
        <v>468</v>
      </c>
      <c r="D55" s="164"/>
      <c r="E55" s="164"/>
      <c r="F55" s="364"/>
      <c r="G55" s="158"/>
      <c r="H55" s="169"/>
    </row>
    <row r="56" spans="1:8" ht="24" customHeight="1" thickBot="1">
      <c r="A56" s="18"/>
      <c r="B56" s="9" t="s">
        <v>305</v>
      </c>
      <c r="C56" s="9">
        <v>468</v>
      </c>
      <c r="D56" s="164">
        <v>-534</v>
      </c>
      <c r="E56" s="164"/>
      <c r="F56" s="364"/>
      <c r="G56" s="158">
        <v>-3482</v>
      </c>
      <c r="H56" s="169"/>
    </row>
    <row r="57" spans="1:8" ht="24" customHeight="1" thickBot="1">
      <c r="A57" s="18" t="s">
        <v>306</v>
      </c>
      <c r="B57" s="9" t="s">
        <v>307</v>
      </c>
      <c r="C57" s="9">
        <v>481</v>
      </c>
      <c r="D57" s="164"/>
      <c r="E57" s="164"/>
      <c r="F57" s="364"/>
      <c r="G57" s="158"/>
      <c r="H57" s="169"/>
    </row>
    <row r="58" spans="1:8" ht="24" customHeight="1" thickBot="1">
      <c r="A58" s="18"/>
      <c r="B58" s="9" t="s">
        <v>308</v>
      </c>
      <c r="C58" s="9">
        <v>481</v>
      </c>
      <c r="D58" s="164"/>
      <c r="E58" s="164"/>
      <c r="F58" s="364"/>
      <c r="G58" s="158"/>
      <c r="H58" s="169"/>
    </row>
    <row r="59" spans="1:8" ht="24" customHeight="1" thickBot="1">
      <c r="A59" s="18">
        <v>27</v>
      </c>
      <c r="B59" s="9" t="s">
        <v>309</v>
      </c>
      <c r="C59" s="9" t="s">
        <v>310</v>
      </c>
      <c r="D59" s="164"/>
      <c r="E59" s="164"/>
      <c r="F59" s="364"/>
      <c r="G59" s="158"/>
      <c r="H59" s="169"/>
    </row>
    <row r="60" spans="1:8" ht="24" customHeight="1" thickBot="1">
      <c r="A60" s="193">
        <v>28</v>
      </c>
      <c r="B60" s="194" t="s">
        <v>311</v>
      </c>
      <c r="C60" s="195"/>
      <c r="D60" s="196">
        <f>D17+D29+D31+D52</f>
        <v>-153619</v>
      </c>
      <c r="E60" s="196"/>
      <c r="F60" s="196"/>
      <c r="G60" s="155">
        <f>G17+G29+G31+G52</f>
        <v>-155281</v>
      </c>
      <c r="H60" s="197"/>
    </row>
    <row r="61" spans="1:8" ht="24" customHeight="1" thickBot="1">
      <c r="A61" s="193">
        <v>29</v>
      </c>
      <c r="B61" s="194" t="s">
        <v>312</v>
      </c>
      <c r="C61" s="195"/>
      <c r="D61" s="196">
        <f>D14+D60</f>
        <v>2567287</v>
      </c>
      <c r="E61" s="196"/>
      <c r="F61" s="196"/>
      <c r="G61" s="155">
        <f>G14+G60</f>
        <v>2549587</v>
      </c>
      <c r="H61" s="197"/>
    </row>
    <row r="62" spans="1:8" ht="24" customHeight="1" thickBot="1">
      <c r="A62" s="202"/>
      <c r="B62" s="179"/>
      <c r="C62" s="179"/>
      <c r="D62" s="174"/>
      <c r="E62" s="174"/>
      <c r="F62" s="363"/>
      <c r="G62" s="203"/>
      <c r="H62" s="204"/>
    </row>
    <row r="63" spans="1:8" ht="24" customHeight="1" thickBot="1">
      <c r="A63" s="572" t="s">
        <v>313</v>
      </c>
      <c r="B63" s="573"/>
      <c r="C63" s="573"/>
      <c r="D63" s="205"/>
      <c r="E63" s="205"/>
      <c r="F63" s="205"/>
      <c r="G63" s="206"/>
      <c r="H63" s="207"/>
    </row>
    <row r="64" spans="1:8" ht="24" customHeight="1" thickBot="1">
      <c r="A64" s="18">
        <v>30</v>
      </c>
      <c r="B64" s="178" t="s">
        <v>218</v>
      </c>
      <c r="C64" s="178" t="s">
        <v>314</v>
      </c>
      <c r="D64" s="164"/>
      <c r="E64" s="164"/>
      <c r="F64" s="364"/>
      <c r="G64" s="158"/>
      <c r="H64" s="169"/>
    </row>
    <row r="65" spans="1:8" ht="24" customHeight="1" thickBot="1">
      <c r="A65" s="18">
        <v>31</v>
      </c>
      <c r="B65" s="178" t="s">
        <v>315</v>
      </c>
      <c r="C65" s="178"/>
      <c r="D65" s="164"/>
      <c r="E65" s="164"/>
      <c r="F65" s="364"/>
      <c r="G65" s="158"/>
      <c r="H65" s="169"/>
    </row>
    <row r="66" spans="1:8" ht="24" customHeight="1" thickBot="1">
      <c r="A66" s="18">
        <v>32</v>
      </c>
      <c r="B66" s="178" t="s">
        <v>316</v>
      </c>
      <c r="C66" s="178"/>
      <c r="D66" s="164"/>
      <c r="E66" s="164"/>
      <c r="F66" s="364"/>
      <c r="G66" s="158"/>
      <c r="H66" s="169"/>
    </row>
    <row r="67" spans="1:8" ht="24" customHeight="1" thickBot="1">
      <c r="A67" s="18">
        <v>33</v>
      </c>
      <c r="B67" s="178" t="s">
        <v>317</v>
      </c>
      <c r="C67" s="178" t="s">
        <v>318</v>
      </c>
      <c r="D67" s="164"/>
      <c r="E67" s="164"/>
      <c r="F67" s="364"/>
      <c r="G67" s="158"/>
      <c r="H67" s="169"/>
    </row>
    <row r="68" spans="1:8" ht="24" customHeight="1" thickBot="1">
      <c r="A68" s="18"/>
      <c r="B68" s="178" t="s">
        <v>319</v>
      </c>
      <c r="C68" s="178" t="s">
        <v>320</v>
      </c>
      <c r="D68" s="164"/>
      <c r="E68" s="164"/>
      <c r="F68" s="364"/>
      <c r="G68" s="158"/>
      <c r="H68" s="169"/>
    </row>
    <row r="69" spans="1:8" ht="24" customHeight="1" thickBot="1">
      <c r="A69" s="18">
        <v>34</v>
      </c>
      <c r="B69" s="178" t="s">
        <v>321</v>
      </c>
      <c r="C69" s="178" t="s">
        <v>322</v>
      </c>
      <c r="D69" s="164"/>
      <c r="E69" s="164"/>
      <c r="F69" s="364"/>
      <c r="G69" s="158"/>
      <c r="H69" s="169"/>
    </row>
    <row r="70" spans="1:8" ht="24" customHeight="1" thickBot="1">
      <c r="A70" s="18">
        <v>35</v>
      </c>
      <c r="B70" s="178" t="s">
        <v>323</v>
      </c>
      <c r="C70" s="178" t="s">
        <v>318</v>
      </c>
      <c r="D70" s="164"/>
      <c r="E70" s="164"/>
      <c r="F70" s="364"/>
      <c r="G70" s="158"/>
      <c r="H70" s="169"/>
    </row>
    <row r="71" spans="1:8" ht="24" customHeight="1" thickBot="1">
      <c r="A71" s="193">
        <v>36</v>
      </c>
      <c r="B71" s="194" t="s">
        <v>324</v>
      </c>
      <c r="C71" s="195"/>
      <c r="D71" s="196"/>
      <c r="E71" s="196"/>
      <c r="F71" s="196"/>
      <c r="G71" s="155"/>
      <c r="H71" s="197"/>
    </row>
    <row r="72" spans="1:8" ht="24" customHeight="1" thickBot="1">
      <c r="A72" s="202"/>
      <c r="B72" s="179"/>
      <c r="C72" s="179"/>
      <c r="D72" s="174"/>
      <c r="E72" s="174"/>
      <c r="F72" s="363"/>
      <c r="G72" s="203"/>
      <c r="H72" s="204"/>
    </row>
    <row r="73" spans="1:8" ht="24" customHeight="1" thickBot="1">
      <c r="A73" s="565" t="s">
        <v>325</v>
      </c>
      <c r="B73" s="566"/>
      <c r="C73" s="566"/>
      <c r="D73" s="208"/>
      <c r="E73" s="208"/>
      <c r="F73" s="208"/>
      <c r="G73" s="209"/>
      <c r="H73" s="210"/>
    </row>
    <row r="74" spans="1:8" ht="24" customHeight="1" thickBot="1">
      <c r="A74" s="551">
        <v>37</v>
      </c>
      <c r="B74" s="570" t="s">
        <v>326</v>
      </c>
      <c r="C74" s="179" t="s">
        <v>327</v>
      </c>
      <c r="D74" s="164"/>
      <c r="E74" s="164"/>
      <c r="F74" s="364"/>
      <c r="G74" s="157"/>
      <c r="H74" s="165"/>
    </row>
    <row r="75" spans="1:8" ht="24" customHeight="1" thickBot="1">
      <c r="A75" s="574"/>
      <c r="B75" s="571"/>
      <c r="C75" s="180" t="s">
        <v>328</v>
      </c>
      <c r="D75" s="164"/>
      <c r="E75" s="164"/>
      <c r="F75" s="364"/>
      <c r="G75" s="157"/>
      <c r="H75" s="165"/>
    </row>
    <row r="76" spans="1:8" ht="24" customHeight="1" thickBot="1">
      <c r="A76" s="181">
        <v>38</v>
      </c>
      <c r="B76" s="182" t="s">
        <v>329</v>
      </c>
      <c r="C76" s="180" t="s">
        <v>330</v>
      </c>
      <c r="D76" s="164"/>
      <c r="E76" s="164"/>
      <c r="F76" s="364"/>
      <c r="G76" s="157"/>
      <c r="H76" s="165"/>
    </row>
    <row r="77" spans="1:8" ht="24" customHeight="1" thickBot="1">
      <c r="A77" s="546">
        <v>39</v>
      </c>
      <c r="B77" s="569" t="s">
        <v>331</v>
      </c>
      <c r="C77" s="179" t="s">
        <v>332</v>
      </c>
      <c r="D77" s="164"/>
      <c r="E77" s="164"/>
      <c r="F77" s="364"/>
      <c r="G77" s="157"/>
      <c r="H77" s="165"/>
    </row>
    <row r="78" spans="1:8" ht="24" customHeight="1" thickBot="1">
      <c r="A78" s="547"/>
      <c r="B78" s="571"/>
      <c r="C78" s="183" t="s">
        <v>333</v>
      </c>
      <c r="D78" s="164"/>
      <c r="E78" s="164"/>
      <c r="F78" s="364"/>
      <c r="G78" s="157"/>
      <c r="H78" s="165"/>
    </row>
    <row r="79" spans="1:8" ht="24" customHeight="1" thickBot="1">
      <c r="A79" s="181">
        <v>40</v>
      </c>
      <c r="B79" s="182" t="s">
        <v>334</v>
      </c>
      <c r="C79" s="180" t="s">
        <v>335</v>
      </c>
      <c r="D79" s="164"/>
      <c r="E79" s="164"/>
      <c r="F79" s="364"/>
      <c r="G79" s="158"/>
      <c r="H79" s="169"/>
    </row>
    <row r="80" spans="1:8" ht="24" customHeight="1" thickBot="1">
      <c r="A80" s="181">
        <v>41</v>
      </c>
      <c r="B80" s="182" t="s">
        <v>336</v>
      </c>
      <c r="C80" s="180"/>
      <c r="D80" s="164"/>
      <c r="E80" s="164"/>
      <c r="F80" s="364"/>
      <c r="G80" s="158"/>
      <c r="H80" s="169"/>
    </row>
    <row r="81" spans="1:8" ht="24" customHeight="1">
      <c r="A81" s="546" t="s">
        <v>337</v>
      </c>
      <c r="B81" s="569" t="s">
        <v>338</v>
      </c>
      <c r="C81" s="179" t="s">
        <v>339</v>
      </c>
      <c r="D81" s="556"/>
      <c r="E81" s="556"/>
      <c r="F81" s="362"/>
      <c r="G81" s="559"/>
      <c r="H81" s="562"/>
    </row>
    <row r="82" spans="1:8" ht="24" customHeight="1">
      <c r="A82" s="551"/>
      <c r="B82" s="570"/>
      <c r="C82" s="179" t="s">
        <v>340</v>
      </c>
      <c r="D82" s="557"/>
      <c r="E82" s="557"/>
      <c r="F82" s="363"/>
      <c r="G82" s="560"/>
      <c r="H82" s="563"/>
    </row>
    <row r="83" spans="1:8" ht="24" customHeight="1">
      <c r="A83" s="551"/>
      <c r="B83" s="570"/>
      <c r="C83" s="179" t="s">
        <v>341</v>
      </c>
      <c r="D83" s="557"/>
      <c r="E83" s="557"/>
      <c r="F83" s="363"/>
      <c r="G83" s="560"/>
      <c r="H83" s="563"/>
    </row>
    <row r="84" spans="1:8" ht="24" customHeight="1" thickBot="1">
      <c r="A84" s="547"/>
      <c r="B84" s="571"/>
      <c r="C84" s="180" t="s">
        <v>342</v>
      </c>
      <c r="D84" s="558"/>
      <c r="E84" s="558"/>
      <c r="F84" s="364"/>
      <c r="G84" s="561"/>
      <c r="H84" s="564"/>
    </row>
    <row r="85" spans="1:8" ht="24" customHeight="1" thickBot="1">
      <c r="A85" s="181"/>
      <c r="B85" s="182" t="s">
        <v>343</v>
      </c>
      <c r="C85" s="180"/>
      <c r="D85" s="164"/>
      <c r="E85" s="164"/>
      <c r="F85" s="364"/>
      <c r="G85" s="158"/>
      <c r="H85" s="169"/>
    </row>
    <row r="86" spans="1:8" ht="24" customHeight="1" thickBot="1">
      <c r="A86" s="546" t="s">
        <v>344</v>
      </c>
      <c r="B86" s="548" t="s">
        <v>345</v>
      </c>
      <c r="C86" s="180" t="s">
        <v>346</v>
      </c>
      <c r="D86" s="164"/>
      <c r="E86" s="164"/>
      <c r="F86" s="364"/>
      <c r="G86" s="158"/>
      <c r="H86" s="169"/>
    </row>
    <row r="87" spans="1:8" ht="24" customHeight="1" thickBot="1">
      <c r="A87" s="547"/>
      <c r="B87" s="549"/>
      <c r="C87" s="180" t="s">
        <v>347</v>
      </c>
      <c r="D87" s="164"/>
      <c r="E87" s="164"/>
      <c r="F87" s="364"/>
      <c r="G87" s="158"/>
      <c r="H87" s="169"/>
    </row>
    <row r="88" spans="1:8" ht="24" customHeight="1" thickBot="1">
      <c r="A88" s="181"/>
      <c r="B88" s="182" t="s">
        <v>348</v>
      </c>
      <c r="C88" s="180"/>
      <c r="D88" s="164"/>
      <c r="E88" s="164"/>
      <c r="F88" s="364"/>
      <c r="G88" s="158"/>
      <c r="H88" s="169"/>
    </row>
    <row r="89" spans="1:8" ht="30.75" customHeight="1" thickBot="1">
      <c r="A89" s="181" t="s">
        <v>349</v>
      </c>
      <c r="B89" s="182" t="s">
        <v>350</v>
      </c>
      <c r="C89" s="180" t="s">
        <v>351</v>
      </c>
      <c r="D89" s="164"/>
      <c r="E89" s="164"/>
      <c r="F89" s="364"/>
      <c r="G89" s="158"/>
      <c r="H89" s="169"/>
    </row>
    <row r="90" spans="1:8" ht="24" customHeight="1" thickBot="1">
      <c r="A90" s="181"/>
      <c r="B90" s="182" t="s">
        <v>352</v>
      </c>
      <c r="C90" s="180">
        <v>467</v>
      </c>
      <c r="D90" s="164"/>
      <c r="E90" s="164"/>
      <c r="F90" s="364"/>
      <c r="G90" s="158"/>
      <c r="H90" s="169"/>
    </row>
    <row r="91" spans="1:8" ht="24" customHeight="1" thickBot="1">
      <c r="A91" s="181"/>
      <c r="B91" s="182" t="s">
        <v>353</v>
      </c>
      <c r="C91" s="180">
        <v>468</v>
      </c>
      <c r="D91" s="164"/>
      <c r="E91" s="164"/>
      <c r="F91" s="364"/>
      <c r="G91" s="158"/>
      <c r="H91" s="169"/>
    </row>
    <row r="92" spans="1:8" ht="24" customHeight="1" thickBot="1">
      <c r="A92" s="181"/>
      <c r="B92" s="182" t="s">
        <v>354</v>
      </c>
      <c r="C92" s="180">
        <v>481</v>
      </c>
      <c r="D92" s="164"/>
      <c r="E92" s="164"/>
      <c r="F92" s="364"/>
      <c r="G92" s="158"/>
      <c r="H92" s="169"/>
    </row>
    <row r="93" spans="1:8" ht="24" customHeight="1" thickBot="1">
      <c r="A93" s="181">
        <v>42</v>
      </c>
      <c r="B93" s="182" t="s">
        <v>355</v>
      </c>
      <c r="C93" s="180" t="s">
        <v>356</v>
      </c>
      <c r="D93" s="164"/>
      <c r="E93" s="164"/>
      <c r="F93" s="364"/>
      <c r="G93" s="158"/>
      <c r="H93" s="169"/>
    </row>
    <row r="94" spans="1:8" ht="24" customHeight="1" thickBot="1">
      <c r="A94" s="181"/>
      <c r="B94" s="182" t="s">
        <v>357</v>
      </c>
      <c r="C94" s="180"/>
      <c r="D94" s="164"/>
      <c r="E94" s="164"/>
      <c r="F94" s="364"/>
      <c r="G94" s="158"/>
      <c r="H94" s="169"/>
    </row>
    <row r="95" spans="1:8" ht="24" customHeight="1" thickBot="1">
      <c r="A95" s="193">
        <v>43</v>
      </c>
      <c r="B95" s="194" t="s">
        <v>358</v>
      </c>
      <c r="C95" s="195"/>
      <c r="D95" s="196"/>
      <c r="E95" s="196"/>
      <c r="F95" s="196"/>
      <c r="G95" s="155"/>
      <c r="H95" s="197"/>
    </row>
    <row r="96" spans="1:8" ht="24" customHeight="1" thickBot="1">
      <c r="A96" s="193">
        <v>44</v>
      </c>
      <c r="B96" s="194" t="s">
        <v>359</v>
      </c>
      <c r="C96" s="195"/>
      <c r="D96" s="196"/>
      <c r="E96" s="196"/>
      <c r="F96" s="196"/>
      <c r="G96" s="155"/>
      <c r="H96" s="197"/>
    </row>
    <row r="97" spans="1:8" ht="24" customHeight="1" thickBot="1">
      <c r="A97" s="193">
        <v>45</v>
      </c>
      <c r="B97" s="194" t="s">
        <v>360</v>
      </c>
      <c r="C97" s="195"/>
      <c r="D97" s="196">
        <f>D61+D96</f>
        <v>2567287</v>
      </c>
      <c r="E97" s="196"/>
      <c r="F97" s="196"/>
      <c r="G97" s="155">
        <f>G61</f>
        <v>2549587</v>
      </c>
      <c r="H97" s="197"/>
    </row>
    <row r="98" spans="1:8" ht="24" customHeight="1" thickBot="1">
      <c r="A98" s="202"/>
      <c r="B98" s="179"/>
      <c r="C98" s="179"/>
      <c r="D98" s="174"/>
      <c r="E98" s="174"/>
      <c r="F98" s="363"/>
      <c r="G98" s="175"/>
      <c r="H98" s="176"/>
    </row>
    <row r="99" spans="1:8" ht="24" customHeight="1" thickBot="1">
      <c r="A99" s="565" t="s">
        <v>361</v>
      </c>
      <c r="B99" s="566"/>
      <c r="C99" s="566"/>
      <c r="D99" s="208"/>
      <c r="E99" s="208"/>
      <c r="F99" s="208"/>
      <c r="G99" s="208"/>
      <c r="H99" s="211"/>
    </row>
    <row r="100" spans="1:8" ht="24" customHeight="1" thickBot="1">
      <c r="A100" s="181">
        <v>46</v>
      </c>
      <c r="B100" s="182" t="s">
        <v>218</v>
      </c>
      <c r="C100" s="180" t="s">
        <v>362</v>
      </c>
      <c r="D100" s="164">
        <v>175000</v>
      </c>
      <c r="E100" s="164"/>
      <c r="F100" s="364"/>
      <c r="G100" s="158">
        <v>175000</v>
      </c>
      <c r="H100" s="169"/>
    </row>
    <row r="101" spans="1:8" ht="24" customHeight="1" thickBot="1">
      <c r="A101" s="181">
        <v>47</v>
      </c>
      <c r="B101" s="182" t="s">
        <v>363</v>
      </c>
      <c r="C101" s="180" t="s">
        <v>364</v>
      </c>
      <c r="D101" s="164"/>
      <c r="E101" s="164"/>
      <c r="F101" s="364"/>
      <c r="G101" s="158"/>
      <c r="H101" s="169"/>
    </row>
    <row r="102" spans="1:8" ht="24" customHeight="1" thickBot="1">
      <c r="A102" s="181"/>
      <c r="B102" s="182" t="s">
        <v>319</v>
      </c>
      <c r="C102" s="180" t="s">
        <v>365</v>
      </c>
      <c r="D102" s="164"/>
      <c r="E102" s="164"/>
      <c r="F102" s="364"/>
      <c r="G102" s="158"/>
      <c r="H102" s="169"/>
    </row>
    <row r="103" spans="1:8" ht="24" customHeight="1" thickBot="1">
      <c r="A103" s="181">
        <v>48</v>
      </c>
      <c r="B103" s="182" t="s">
        <v>366</v>
      </c>
      <c r="C103" s="180" t="s">
        <v>367</v>
      </c>
      <c r="D103" s="164"/>
      <c r="E103" s="164"/>
      <c r="F103" s="364"/>
      <c r="G103" s="158"/>
      <c r="H103" s="169"/>
    </row>
    <row r="104" spans="1:8" ht="24" customHeight="1" thickBot="1">
      <c r="A104" s="181">
        <v>49</v>
      </c>
      <c r="B104" s="182" t="s">
        <v>323</v>
      </c>
      <c r="C104" s="180" t="s">
        <v>364</v>
      </c>
      <c r="D104" s="164"/>
      <c r="E104" s="164"/>
      <c r="F104" s="364"/>
      <c r="G104" s="158"/>
      <c r="H104" s="169"/>
    </row>
    <row r="105" spans="1:8" ht="24" customHeight="1" thickBot="1">
      <c r="A105" s="181">
        <v>50</v>
      </c>
      <c r="B105" s="182" t="s">
        <v>368</v>
      </c>
      <c r="C105" s="180" t="s">
        <v>369</v>
      </c>
      <c r="D105" s="164"/>
      <c r="E105" s="164"/>
      <c r="F105" s="364"/>
      <c r="G105" s="158"/>
      <c r="H105" s="169"/>
    </row>
    <row r="106" spans="1:8" ht="24" customHeight="1" thickBot="1">
      <c r="A106" s="193">
        <v>51</v>
      </c>
      <c r="B106" s="194" t="s">
        <v>370</v>
      </c>
      <c r="C106" s="195"/>
      <c r="D106" s="196">
        <v>175000</v>
      </c>
      <c r="E106" s="196"/>
      <c r="F106" s="196"/>
      <c r="G106" s="155">
        <f>G100</f>
        <v>175000</v>
      </c>
      <c r="H106" s="197"/>
    </row>
    <row r="107" spans="1:8" ht="24" customHeight="1" thickBot="1">
      <c r="A107" s="181"/>
      <c r="B107" s="182"/>
      <c r="C107" s="180"/>
      <c r="D107" s="164"/>
      <c r="E107" s="164"/>
      <c r="F107" s="364"/>
      <c r="G107" s="157"/>
      <c r="H107" s="165"/>
    </row>
    <row r="108" spans="1:8" ht="24" customHeight="1" thickBot="1">
      <c r="A108" s="567" t="s">
        <v>371</v>
      </c>
      <c r="B108" s="568"/>
      <c r="C108" s="568"/>
      <c r="D108" s="177"/>
      <c r="E108" s="177"/>
      <c r="F108" s="177"/>
      <c r="G108" s="177"/>
      <c r="H108" s="184"/>
    </row>
    <row r="109" spans="1:8" ht="24" customHeight="1" thickBot="1">
      <c r="A109" s="550">
        <v>52</v>
      </c>
      <c r="B109" s="552" t="s">
        <v>372</v>
      </c>
      <c r="C109" s="179" t="s">
        <v>373</v>
      </c>
      <c r="D109" s="164"/>
      <c r="E109" s="164"/>
      <c r="F109" s="364"/>
      <c r="G109" s="157"/>
      <c r="H109" s="165"/>
    </row>
    <row r="110" spans="1:8" ht="24" customHeight="1" thickBot="1">
      <c r="A110" s="547"/>
      <c r="B110" s="549"/>
      <c r="C110" s="180" t="s">
        <v>374</v>
      </c>
      <c r="D110" s="164"/>
      <c r="E110" s="164"/>
      <c r="F110" s="364"/>
      <c r="G110" s="158"/>
      <c r="H110" s="169"/>
    </row>
    <row r="111" spans="1:8" ht="24" customHeight="1" thickBot="1">
      <c r="A111" s="181">
        <v>53</v>
      </c>
      <c r="B111" s="180" t="s">
        <v>375</v>
      </c>
      <c r="C111" s="180" t="s">
        <v>376</v>
      </c>
      <c r="D111" s="164"/>
      <c r="E111" s="164"/>
      <c r="F111" s="364"/>
      <c r="G111" s="157"/>
      <c r="H111" s="165"/>
    </row>
    <row r="112" spans="1:8" ht="24" customHeight="1" thickBot="1">
      <c r="A112" s="546">
        <v>54</v>
      </c>
      <c r="B112" s="548" t="s">
        <v>377</v>
      </c>
      <c r="C112" s="180" t="s">
        <v>378</v>
      </c>
      <c r="D112" s="164">
        <v>-48664</v>
      </c>
      <c r="E112" s="164"/>
      <c r="F112" s="364"/>
      <c r="G112" s="157">
        <v>-42159</v>
      </c>
      <c r="H112" s="165"/>
    </row>
    <row r="113" spans="1:8" ht="24" customHeight="1" thickBot="1">
      <c r="A113" s="547"/>
      <c r="B113" s="549"/>
      <c r="C113" s="180" t="s">
        <v>333</v>
      </c>
      <c r="D113" s="164"/>
      <c r="E113" s="164"/>
      <c r="F113" s="364"/>
      <c r="G113" s="158"/>
      <c r="H113" s="169"/>
    </row>
    <row r="114" spans="1:8" ht="24" customHeight="1" thickBot="1">
      <c r="A114" s="181" t="s">
        <v>379</v>
      </c>
      <c r="B114" s="182" t="s">
        <v>380</v>
      </c>
      <c r="C114" s="180"/>
      <c r="D114" s="164"/>
      <c r="E114" s="164"/>
      <c r="F114" s="364"/>
      <c r="G114" s="158"/>
      <c r="H114" s="169"/>
    </row>
    <row r="115" spans="1:8" ht="26.25" thickBot="1">
      <c r="A115" s="181" t="s">
        <v>381</v>
      </c>
      <c r="B115" s="182" t="s">
        <v>382</v>
      </c>
      <c r="C115" s="180"/>
      <c r="D115" s="164"/>
      <c r="E115" s="164"/>
      <c r="F115" s="364"/>
      <c r="G115" s="158"/>
      <c r="H115" s="169"/>
    </row>
    <row r="116" spans="1:8" ht="51.75" thickBot="1">
      <c r="A116" s="181">
        <v>55</v>
      </c>
      <c r="B116" s="182" t="s">
        <v>383</v>
      </c>
      <c r="C116" s="180" t="s">
        <v>384</v>
      </c>
      <c r="D116" s="164">
        <v>0</v>
      </c>
      <c r="E116" s="164"/>
      <c r="F116" s="364"/>
      <c r="G116" s="157">
        <v>-1270</v>
      </c>
      <c r="H116" s="169"/>
    </row>
    <row r="117" spans="1:8" ht="39" thickBot="1">
      <c r="A117" s="181">
        <v>56</v>
      </c>
      <c r="B117" s="182" t="s">
        <v>385</v>
      </c>
      <c r="C117" s="180"/>
      <c r="D117" s="164"/>
      <c r="E117" s="164"/>
      <c r="F117" s="364"/>
      <c r="G117" s="157"/>
      <c r="H117" s="165"/>
    </row>
    <row r="118" spans="1:8" ht="24" customHeight="1" thickBot="1">
      <c r="A118" s="546" t="s">
        <v>386</v>
      </c>
      <c r="B118" s="548" t="s">
        <v>387</v>
      </c>
      <c r="C118" s="180" t="s">
        <v>388</v>
      </c>
      <c r="D118" s="556"/>
      <c r="E118" s="556"/>
      <c r="F118" s="362"/>
      <c r="G118" s="559"/>
      <c r="H118" s="562"/>
    </row>
    <row r="119" spans="1:8" ht="24" customHeight="1" thickBot="1">
      <c r="A119" s="551"/>
      <c r="B119" s="553"/>
      <c r="C119" s="180" t="s">
        <v>340</v>
      </c>
      <c r="D119" s="557"/>
      <c r="E119" s="557"/>
      <c r="F119" s="363"/>
      <c r="G119" s="560"/>
      <c r="H119" s="563"/>
    </row>
    <row r="120" spans="1:8" ht="24" customHeight="1" thickBot="1">
      <c r="A120" s="551"/>
      <c r="B120" s="553"/>
      <c r="C120" s="180" t="s">
        <v>341</v>
      </c>
      <c r="D120" s="557"/>
      <c r="E120" s="557"/>
      <c r="F120" s="363"/>
      <c r="G120" s="560"/>
      <c r="H120" s="563"/>
    </row>
    <row r="121" spans="1:8" ht="24" customHeight="1" thickBot="1">
      <c r="A121" s="547"/>
      <c r="B121" s="549"/>
      <c r="C121" s="180" t="s">
        <v>342</v>
      </c>
      <c r="D121" s="558"/>
      <c r="E121" s="558"/>
      <c r="F121" s="364"/>
      <c r="G121" s="561"/>
      <c r="H121" s="564"/>
    </row>
    <row r="122" spans="1:8" ht="24" customHeight="1" thickBot="1">
      <c r="A122" s="181"/>
      <c r="B122" s="182" t="s">
        <v>343</v>
      </c>
      <c r="C122" s="180"/>
      <c r="D122" s="164"/>
      <c r="E122" s="164"/>
      <c r="F122" s="364"/>
      <c r="G122" s="157"/>
      <c r="H122" s="165"/>
    </row>
    <row r="123" spans="1:8" ht="24" customHeight="1" thickBot="1">
      <c r="A123" s="546" t="s">
        <v>389</v>
      </c>
      <c r="B123" s="548" t="s">
        <v>390</v>
      </c>
      <c r="C123" s="180" t="s">
        <v>391</v>
      </c>
      <c r="D123" s="164"/>
      <c r="E123" s="164"/>
      <c r="F123" s="364"/>
      <c r="G123" s="157"/>
      <c r="H123" s="165"/>
    </row>
    <row r="124" spans="1:8" ht="24" customHeight="1" thickBot="1">
      <c r="A124" s="547"/>
      <c r="B124" s="549"/>
      <c r="C124" s="180" t="s">
        <v>392</v>
      </c>
      <c r="D124" s="164"/>
      <c r="E124" s="164"/>
      <c r="F124" s="364"/>
      <c r="G124" s="158"/>
      <c r="H124" s="169"/>
    </row>
    <row r="125" spans="1:8" ht="24" customHeight="1" thickBot="1">
      <c r="A125" s="181"/>
      <c r="B125" s="182" t="s">
        <v>393</v>
      </c>
      <c r="C125" s="180"/>
      <c r="D125" s="164"/>
      <c r="E125" s="164"/>
      <c r="F125" s="364"/>
      <c r="G125" s="158"/>
      <c r="H125" s="169"/>
    </row>
    <row r="126" spans="1:8" ht="24" customHeight="1" thickBot="1">
      <c r="A126" s="181" t="s">
        <v>394</v>
      </c>
      <c r="B126" s="182" t="s">
        <v>395</v>
      </c>
      <c r="C126" s="180" t="s">
        <v>351</v>
      </c>
      <c r="D126" s="164"/>
      <c r="E126" s="164"/>
      <c r="F126" s="364"/>
      <c r="G126" s="158"/>
      <c r="H126" s="169"/>
    </row>
    <row r="127" spans="1:8" ht="24" customHeight="1" thickBot="1">
      <c r="A127" s="181"/>
      <c r="B127" s="182" t="s">
        <v>352</v>
      </c>
      <c r="C127" s="180">
        <v>467</v>
      </c>
      <c r="D127" s="164"/>
      <c r="E127" s="164"/>
      <c r="F127" s="364"/>
      <c r="G127" s="158"/>
      <c r="H127" s="169"/>
    </row>
    <row r="128" spans="1:8" ht="24" customHeight="1" thickBot="1">
      <c r="A128" s="181"/>
      <c r="B128" s="182" t="s">
        <v>353</v>
      </c>
      <c r="C128" s="180">
        <v>468</v>
      </c>
      <c r="D128" s="164"/>
      <c r="E128" s="164"/>
      <c r="F128" s="364"/>
      <c r="G128" s="158"/>
      <c r="H128" s="169"/>
    </row>
    <row r="129" spans="1:8" ht="24" customHeight="1" thickBot="1">
      <c r="A129" s="181"/>
      <c r="B129" s="182" t="s">
        <v>354</v>
      </c>
      <c r="C129" s="180">
        <v>481</v>
      </c>
      <c r="D129" s="164"/>
      <c r="E129" s="164"/>
      <c r="F129" s="364"/>
      <c r="G129" s="158"/>
      <c r="H129" s="169"/>
    </row>
    <row r="130" spans="1:8" ht="24" customHeight="1" thickBot="1">
      <c r="A130" s="193">
        <v>57</v>
      </c>
      <c r="B130" s="194" t="s">
        <v>396</v>
      </c>
      <c r="C130" s="195"/>
      <c r="D130" s="196">
        <f>D112+D116</f>
        <v>-48664</v>
      </c>
      <c r="E130" s="196"/>
      <c r="F130" s="196"/>
      <c r="G130" s="155">
        <f>G112+G116</f>
        <v>-43429</v>
      </c>
      <c r="H130" s="197"/>
    </row>
    <row r="131" spans="1:8" ht="24" customHeight="1" thickBot="1">
      <c r="A131" s="193">
        <v>58</v>
      </c>
      <c r="B131" s="194" t="s">
        <v>397</v>
      </c>
      <c r="C131" s="195"/>
      <c r="D131" s="196">
        <f>D100+D130</f>
        <v>126336</v>
      </c>
      <c r="E131" s="196"/>
      <c r="F131" s="196"/>
      <c r="G131" s="155">
        <f>G100+G130</f>
        <v>131571</v>
      </c>
      <c r="H131" s="197"/>
    </row>
    <row r="132" spans="1:8" ht="24" customHeight="1" thickBot="1">
      <c r="A132" s="193">
        <v>59</v>
      </c>
      <c r="B132" s="194" t="s">
        <v>398</v>
      </c>
      <c r="C132" s="195"/>
      <c r="D132" s="196">
        <f>D131+D97</f>
        <v>2693623</v>
      </c>
      <c r="E132" s="196"/>
      <c r="F132" s="196"/>
      <c r="G132" s="155">
        <f>G131+G97</f>
        <v>2681158</v>
      </c>
      <c r="H132" s="197"/>
    </row>
    <row r="133" spans="1:8" ht="24" customHeight="1" thickBot="1">
      <c r="A133" s="181" t="s">
        <v>399</v>
      </c>
      <c r="B133" s="182" t="s">
        <v>400</v>
      </c>
      <c r="C133" s="180"/>
      <c r="D133" s="164"/>
      <c r="E133" s="164"/>
      <c r="F133" s="364"/>
      <c r="G133" s="158"/>
      <c r="H133" s="169"/>
    </row>
    <row r="134" spans="1:8" ht="24" customHeight="1" thickBot="1">
      <c r="A134" s="193">
        <v>60</v>
      </c>
      <c r="B134" s="194" t="s">
        <v>401</v>
      </c>
      <c r="C134" s="195"/>
      <c r="D134" s="196">
        <v>10434768</v>
      </c>
      <c r="E134" s="196"/>
      <c r="F134" s="196"/>
      <c r="G134" s="155">
        <v>11214531</v>
      </c>
      <c r="H134" s="197"/>
    </row>
    <row r="135" spans="1:8" ht="24" customHeight="1" thickBot="1">
      <c r="A135" s="181"/>
      <c r="B135" s="182"/>
      <c r="C135" s="180"/>
      <c r="D135" s="164"/>
      <c r="E135" s="164"/>
      <c r="F135" s="364"/>
      <c r="G135" s="157"/>
      <c r="H135" s="165"/>
    </row>
    <row r="136" spans="1:8" ht="24" customHeight="1" thickBot="1">
      <c r="A136" s="544" t="s">
        <v>402</v>
      </c>
      <c r="B136" s="545"/>
      <c r="C136" s="545"/>
      <c r="D136" s="177"/>
      <c r="E136" s="177"/>
      <c r="F136" s="177"/>
      <c r="G136" s="177"/>
      <c r="H136" s="184"/>
    </row>
    <row r="137" spans="1:8" ht="24" customHeight="1" thickBot="1">
      <c r="A137" s="181">
        <v>61</v>
      </c>
      <c r="B137" s="182" t="s">
        <v>403</v>
      </c>
      <c r="C137" s="180" t="s">
        <v>404</v>
      </c>
      <c r="D137" s="185">
        <f>D97/D134</f>
        <v>0.24603201527815471</v>
      </c>
      <c r="E137" s="185"/>
      <c r="F137" s="185"/>
      <c r="G137" s="159">
        <f>G97/G134</f>
        <v>0.22734673433958139</v>
      </c>
      <c r="H137" s="186"/>
    </row>
    <row r="138" spans="1:8" ht="24" customHeight="1" thickBot="1">
      <c r="A138" s="181">
        <v>62</v>
      </c>
      <c r="B138" s="182" t="s">
        <v>405</v>
      </c>
      <c r="C138" s="180" t="s">
        <v>406</v>
      </c>
      <c r="D138" s="185">
        <f>D137</f>
        <v>0.24603201527815471</v>
      </c>
      <c r="E138" s="185"/>
      <c r="F138" s="185"/>
      <c r="G138" s="159">
        <f>G137</f>
        <v>0.22734673433958139</v>
      </c>
      <c r="H138" s="186"/>
    </row>
    <row r="139" spans="1:8" ht="24" customHeight="1" thickBot="1">
      <c r="A139" s="181">
        <v>63</v>
      </c>
      <c r="B139" s="182" t="s">
        <v>407</v>
      </c>
      <c r="C139" s="180" t="s">
        <v>408</v>
      </c>
      <c r="D139" s="185">
        <f>D132/D134</f>
        <v>0.25813923222825846</v>
      </c>
      <c r="E139" s="185"/>
      <c r="F139" s="185"/>
      <c r="G139" s="159">
        <f>G132/G134</f>
        <v>0.23907892358583699</v>
      </c>
      <c r="H139" s="186"/>
    </row>
    <row r="140" spans="1:8" ht="64.5" thickBot="1">
      <c r="A140" s="181">
        <v>64</v>
      </c>
      <c r="B140" s="182" t="s">
        <v>409</v>
      </c>
      <c r="C140" s="180" t="s">
        <v>410</v>
      </c>
      <c r="D140" s="201">
        <f>D141+D142</f>
        <v>130435</v>
      </c>
      <c r="E140" s="185"/>
      <c r="F140" s="185"/>
      <c r="G140" s="157">
        <f>G141+G142</f>
        <v>70276</v>
      </c>
      <c r="H140" s="186"/>
    </row>
    <row r="141" spans="1:8" ht="24" customHeight="1" thickBot="1">
      <c r="A141" s="181">
        <v>65</v>
      </c>
      <c r="B141" s="182" t="s">
        <v>411</v>
      </c>
      <c r="C141" s="180"/>
      <c r="D141" s="201">
        <v>130435</v>
      </c>
      <c r="E141" s="185"/>
      <c r="F141" s="185"/>
      <c r="G141" s="157">
        <v>70091</v>
      </c>
      <c r="H141" s="186"/>
    </row>
    <row r="142" spans="1:8" ht="24" customHeight="1" thickBot="1">
      <c r="A142" s="181">
        <v>66</v>
      </c>
      <c r="B142" s="182" t="s">
        <v>412</v>
      </c>
      <c r="C142" s="180"/>
      <c r="D142" s="200">
        <v>0</v>
      </c>
      <c r="E142" s="185"/>
      <c r="F142" s="185"/>
      <c r="G142" s="157">
        <v>185</v>
      </c>
      <c r="H142" s="186"/>
    </row>
    <row r="143" spans="1:8" ht="27" customHeight="1" thickBot="1">
      <c r="A143" s="181">
        <v>67</v>
      </c>
      <c r="B143" s="182" t="s">
        <v>413</v>
      </c>
      <c r="C143" s="180"/>
      <c r="D143" s="200"/>
      <c r="E143" s="185"/>
      <c r="F143" s="185"/>
      <c r="G143" s="157"/>
      <c r="H143" s="186"/>
    </row>
    <row r="144" spans="1:8" ht="26.25" thickBot="1">
      <c r="A144" s="181" t="s">
        <v>414</v>
      </c>
      <c r="B144" s="182" t="s">
        <v>415</v>
      </c>
      <c r="C144" s="180" t="s">
        <v>416</v>
      </c>
      <c r="D144" s="200"/>
      <c r="E144" s="185"/>
      <c r="F144" s="185"/>
      <c r="G144" s="157"/>
      <c r="H144" s="186"/>
    </row>
    <row r="145" spans="1:8" ht="24" customHeight="1" thickBot="1">
      <c r="A145" s="181">
        <v>68</v>
      </c>
      <c r="B145" s="182" t="s">
        <v>417</v>
      </c>
      <c r="C145" s="180" t="s">
        <v>418</v>
      </c>
      <c r="D145" s="185">
        <f>D139</f>
        <v>0.25813923222825846</v>
      </c>
      <c r="E145" s="185"/>
      <c r="F145" s="185"/>
      <c r="G145" s="159">
        <f>G139</f>
        <v>0.23907892358583699</v>
      </c>
      <c r="H145" s="186"/>
    </row>
    <row r="146" spans="1:8" ht="24" customHeight="1" thickBot="1">
      <c r="A146" s="181">
        <v>69</v>
      </c>
      <c r="B146" s="182" t="s">
        <v>419</v>
      </c>
      <c r="C146" s="180"/>
      <c r="D146" s="185"/>
      <c r="E146" s="185"/>
      <c r="F146" s="185"/>
      <c r="G146" s="159"/>
      <c r="H146" s="186"/>
    </row>
    <row r="147" spans="1:8" ht="24" customHeight="1" thickBot="1">
      <c r="A147" s="181">
        <v>70</v>
      </c>
      <c r="B147" s="182" t="s">
        <v>419</v>
      </c>
      <c r="C147" s="180"/>
      <c r="D147" s="185"/>
      <c r="E147" s="185"/>
      <c r="F147" s="185"/>
      <c r="G147" s="159"/>
      <c r="H147" s="186"/>
    </row>
    <row r="148" spans="1:8" ht="24" customHeight="1" thickBot="1">
      <c r="A148" s="181">
        <v>71</v>
      </c>
      <c r="B148" s="182" t="s">
        <v>419</v>
      </c>
      <c r="C148" s="180"/>
      <c r="D148" s="185"/>
      <c r="E148" s="185"/>
      <c r="F148" s="185"/>
      <c r="G148" s="159"/>
      <c r="H148" s="186"/>
    </row>
    <row r="149" spans="1:8" ht="24" customHeight="1" thickBot="1">
      <c r="A149" s="181"/>
      <c r="B149" s="182"/>
      <c r="C149" s="180"/>
      <c r="D149" s="185"/>
      <c r="E149" s="185"/>
      <c r="F149" s="185"/>
      <c r="G149" s="187"/>
      <c r="H149" s="188"/>
    </row>
    <row r="150" spans="1:8" ht="24" customHeight="1" thickBot="1">
      <c r="A150" s="544" t="s">
        <v>402</v>
      </c>
      <c r="B150" s="545"/>
      <c r="C150" s="545"/>
      <c r="D150" s="198"/>
      <c r="E150" s="198"/>
      <c r="F150" s="198"/>
      <c r="G150" s="198"/>
      <c r="H150" s="199"/>
    </row>
    <row r="151" spans="1:8" ht="24" customHeight="1" thickBot="1">
      <c r="A151" s="550">
        <v>72</v>
      </c>
      <c r="B151" s="552" t="s">
        <v>420</v>
      </c>
      <c r="C151" s="180" t="s">
        <v>421</v>
      </c>
      <c r="D151" s="164">
        <f>205209</f>
        <v>205209</v>
      </c>
      <c r="E151" s="164"/>
      <c r="F151" s="364"/>
      <c r="G151" s="446">
        <v>188591</v>
      </c>
      <c r="H151" s="165"/>
    </row>
    <row r="152" spans="1:8" ht="24" customHeight="1" thickBot="1">
      <c r="A152" s="551"/>
      <c r="B152" s="553"/>
      <c r="C152" s="180" t="s">
        <v>422</v>
      </c>
      <c r="D152" s="164"/>
      <c r="E152" s="164"/>
      <c r="F152" s="364"/>
      <c r="G152" s="157"/>
      <c r="H152" s="165"/>
    </row>
    <row r="153" spans="1:8" ht="24" customHeight="1" thickBot="1">
      <c r="A153" s="547"/>
      <c r="B153" s="549"/>
      <c r="C153" s="180" t="s">
        <v>423</v>
      </c>
      <c r="D153" s="164">
        <f>66530</f>
        <v>66530</v>
      </c>
      <c r="E153" s="164"/>
      <c r="F153" s="364"/>
      <c r="G153" s="157">
        <v>81180</v>
      </c>
      <c r="H153" s="165"/>
    </row>
    <row r="154" spans="1:8" ht="24" customHeight="1" thickBot="1">
      <c r="A154" s="546">
        <v>73</v>
      </c>
      <c r="B154" s="548" t="s">
        <v>424</v>
      </c>
      <c r="C154" s="180" t="s">
        <v>425</v>
      </c>
      <c r="D154" s="164">
        <f>157186+3628+1</f>
        <v>160815</v>
      </c>
      <c r="E154" s="164"/>
      <c r="F154" s="364"/>
      <c r="G154" s="446">
        <f>255761</f>
        <v>255761</v>
      </c>
      <c r="H154" s="165"/>
    </row>
    <row r="155" spans="1:8" ht="24" customHeight="1" thickBot="1">
      <c r="A155" s="547"/>
      <c r="B155" s="549"/>
      <c r="C155" s="180" t="s">
        <v>426</v>
      </c>
      <c r="D155" s="164"/>
      <c r="E155" s="164"/>
      <c r="F155" s="364"/>
      <c r="G155" s="157"/>
      <c r="H155" s="165"/>
    </row>
    <row r="156" spans="1:8" ht="24" customHeight="1" thickBot="1">
      <c r="A156" s="181">
        <v>74</v>
      </c>
      <c r="B156" s="180" t="s">
        <v>270</v>
      </c>
      <c r="C156" s="180"/>
      <c r="D156" s="164"/>
      <c r="E156" s="164"/>
      <c r="F156" s="364"/>
      <c r="G156" s="157"/>
      <c r="H156" s="165"/>
    </row>
    <row r="157" spans="1:8" ht="24" customHeight="1" thickBot="1">
      <c r="A157" s="546">
        <v>75</v>
      </c>
      <c r="B157" s="548" t="s">
        <v>427</v>
      </c>
      <c r="C157" s="180" t="s">
        <v>428</v>
      </c>
      <c r="D157" s="164"/>
      <c r="E157" s="164"/>
      <c r="F157" s="364"/>
      <c r="G157" s="157"/>
      <c r="H157" s="165"/>
    </row>
    <row r="158" spans="1:8" ht="24" customHeight="1" thickBot="1">
      <c r="A158" s="547"/>
      <c r="B158" s="549"/>
      <c r="C158" s="180" t="s">
        <v>429</v>
      </c>
      <c r="D158" s="164"/>
      <c r="E158" s="164"/>
      <c r="F158" s="364"/>
      <c r="G158" s="157"/>
      <c r="H158" s="165"/>
    </row>
    <row r="159" spans="1:8" ht="24" customHeight="1" thickBot="1">
      <c r="A159" s="181"/>
      <c r="B159" s="182"/>
      <c r="C159" s="180"/>
      <c r="D159" s="185"/>
      <c r="E159" s="185"/>
      <c r="F159" s="185"/>
      <c r="G159" s="187"/>
      <c r="H159" s="188"/>
    </row>
    <row r="160" spans="1:8" ht="24" customHeight="1" thickBot="1">
      <c r="A160" s="554" t="s">
        <v>430</v>
      </c>
      <c r="B160" s="555"/>
      <c r="C160" s="555"/>
      <c r="D160" s="198"/>
      <c r="E160" s="198"/>
      <c r="F160" s="198"/>
      <c r="G160" s="198"/>
      <c r="H160" s="199"/>
    </row>
    <row r="161" spans="1:8" ht="24" customHeight="1" thickBot="1">
      <c r="A161" s="181">
        <v>76</v>
      </c>
      <c r="B161" s="182" t="s">
        <v>431</v>
      </c>
      <c r="C161" s="180">
        <v>62</v>
      </c>
      <c r="D161" s="164"/>
      <c r="E161" s="164"/>
      <c r="F161" s="364"/>
      <c r="G161" s="157"/>
      <c r="H161" s="165"/>
    </row>
    <row r="162" spans="1:8" ht="24" customHeight="1" thickBot="1">
      <c r="A162" s="181">
        <v>77</v>
      </c>
      <c r="B162" s="182" t="s">
        <v>432</v>
      </c>
      <c r="C162" s="180">
        <v>62</v>
      </c>
      <c r="D162" s="164"/>
      <c r="E162" s="164"/>
      <c r="F162" s="364"/>
      <c r="G162" s="157"/>
      <c r="H162" s="165"/>
    </row>
    <row r="163" spans="1:8" ht="24" customHeight="1" thickBot="1">
      <c r="A163" s="181">
        <v>78</v>
      </c>
      <c r="B163" s="182" t="s">
        <v>433</v>
      </c>
      <c r="C163" s="180">
        <v>62</v>
      </c>
      <c r="D163" s="164"/>
      <c r="E163" s="164"/>
      <c r="F163" s="364"/>
      <c r="G163" s="157"/>
      <c r="H163" s="165"/>
    </row>
    <row r="164" spans="1:8" ht="24" customHeight="1" thickBot="1">
      <c r="A164" s="181">
        <v>79</v>
      </c>
      <c r="B164" s="182" t="s">
        <v>434</v>
      </c>
      <c r="C164" s="180">
        <v>62</v>
      </c>
      <c r="D164" s="164"/>
      <c r="E164" s="164"/>
      <c r="F164" s="364"/>
      <c r="G164" s="157"/>
      <c r="H164" s="165"/>
    </row>
    <row r="165" spans="1:8" ht="24" customHeight="1" thickBot="1">
      <c r="A165" s="181"/>
      <c r="B165" s="182"/>
      <c r="C165" s="180"/>
      <c r="D165" s="164"/>
      <c r="E165" s="164"/>
      <c r="F165" s="364"/>
      <c r="G165" s="157"/>
      <c r="H165" s="165"/>
    </row>
    <row r="166" spans="1:8" ht="24" customHeight="1" thickBot="1">
      <c r="A166" s="544" t="s">
        <v>435</v>
      </c>
      <c r="B166" s="545"/>
      <c r="C166" s="545"/>
      <c r="D166" s="198"/>
      <c r="E166" s="198"/>
      <c r="F166" s="198"/>
      <c r="G166" s="198"/>
      <c r="H166" s="199"/>
    </row>
    <row r="167" spans="1:8" ht="24" customHeight="1" thickBot="1">
      <c r="A167" s="181">
        <v>80</v>
      </c>
      <c r="B167" s="182" t="s">
        <v>436</v>
      </c>
      <c r="C167" s="180" t="s">
        <v>437</v>
      </c>
      <c r="D167" s="164"/>
      <c r="E167" s="164"/>
      <c r="F167" s="364"/>
      <c r="G167" s="158"/>
      <c r="H167" s="169"/>
    </row>
    <row r="168" spans="1:8" ht="24" customHeight="1" thickBot="1">
      <c r="A168" s="181">
        <v>81</v>
      </c>
      <c r="B168" s="182" t="s">
        <v>438</v>
      </c>
      <c r="C168" s="180" t="s">
        <v>437</v>
      </c>
      <c r="D168" s="164"/>
      <c r="E168" s="164"/>
      <c r="F168" s="364"/>
      <c r="G168" s="157"/>
      <c r="H168" s="165"/>
    </row>
    <row r="169" spans="1:8" ht="24" customHeight="1" thickBot="1">
      <c r="A169" s="181">
        <v>82</v>
      </c>
      <c r="B169" s="182" t="s">
        <v>439</v>
      </c>
      <c r="C169" s="180" t="s">
        <v>440</v>
      </c>
      <c r="D169" s="164"/>
      <c r="E169" s="164"/>
      <c r="F169" s="364"/>
      <c r="G169" s="157"/>
      <c r="H169" s="165"/>
    </row>
    <row r="170" spans="1:8" ht="24" customHeight="1" thickBot="1">
      <c r="A170" s="181">
        <v>83</v>
      </c>
      <c r="B170" s="182" t="s">
        <v>441</v>
      </c>
      <c r="C170" s="180" t="s">
        <v>440</v>
      </c>
      <c r="D170" s="164"/>
      <c r="E170" s="164"/>
      <c r="F170" s="364"/>
      <c r="G170" s="157"/>
      <c r="H170" s="165"/>
    </row>
    <row r="171" spans="1:8" ht="24" customHeight="1" thickBot="1">
      <c r="A171" s="181">
        <v>84</v>
      </c>
      <c r="B171" s="182" t="s">
        <v>442</v>
      </c>
      <c r="C171" s="180" t="s">
        <v>443</v>
      </c>
      <c r="D171" s="164"/>
      <c r="E171" s="164"/>
      <c r="F171" s="364"/>
      <c r="G171" s="157"/>
      <c r="H171" s="165"/>
    </row>
    <row r="172" spans="1:8" ht="24" customHeight="1" thickBot="1">
      <c r="A172" s="30">
        <v>85</v>
      </c>
      <c r="B172" s="189" t="s">
        <v>444</v>
      </c>
      <c r="C172" s="31" t="s">
        <v>443</v>
      </c>
      <c r="D172" s="190"/>
      <c r="E172" s="190"/>
      <c r="F172" s="190"/>
      <c r="G172" s="191"/>
      <c r="H172" s="192"/>
    </row>
    <row r="173" spans="1:8" ht="24" customHeight="1">
      <c r="D173" s="106"/>
    </row>
    <row r="174" spans="1:8" ht="24" customHeight="1">
      <c r="D174" s="106"/>
    </row>
    <row r="175" spans="1:8" ht="24" customHeight="1">
      <c r="D175" s="106"/>
    </row>
    <row r="176" spans="1:8" ht="24" customHeight="1">
      <c r="D176" s="106"/>
    </row>
    <row r="177" spans="4:4" ht="24" customHeight="1">
      <c r="D177" s="106"/>
    </row>
    <row r="178" spans="4:4" ht="24" customHeight="1">
      <c r="D178" s="106"/>
    </row>
    <row r="179" spans="4:4" ht="24" customHeight="1">
      <c r="D179" s="106"/>
    </row>
    <row r="180" spans="4:4" ht="24" customHeight="1">
      <c r="D180" s="106"/>
    </row>
    <row r="181" spans="4:4" ht="24" customHeight="1">
      <c r="D181" s="106"/>
    </row>
    <row r="182" spans="4:4" ht="24" customHeight="1">
      <c r="D182" s="106"/>
    </row>
    <row r="183" spans="4:4" ht="24" customHeight="1">
      <c r="D183" s="106"/>
    </row>
  </sheetData>
  <mergeCells count="66">
    <mergeCell ref="A37:A40"/>
    <mergeCell ref="B37:B40"/>
    <mergeCell ref="A16:C16"/>
    <mergeCell ref="G1:H1"/>
    <mergeCell ref="A3:C3"/>
    <mergeCell ref="A4:A5"/>
    <mergeCell ref="B4:B5"/>
    <mergeCell ref="D4:D5"/>
    <mergeCell ref="E4:E5"/>
    <mergeCell ref="G4:G5"/>
    <mergeCell ref="D1:E1"/>
    <mergeCell ref="A31:A33"/>
    <mergeCell ref="B31:B33"/>
    <mergeCell ref="H4:H5"/>
    <mergeCell ref="A22:A23"/>
    <mergeCell ref="B22:B23"/>
    <mergeCell ref="D22:D23"/>
    <mergeCell ref="E22:E23"/>
    <mergeCell ref="G22:G23"/>
    <mergeCell ref="H22:H23"/>
    <mergeCell ref="A29:A30"/>
    <mergeCell ref="B29:B30"/>
    <mergeCell ref="A45:A46"/>
    <mergeCell ref="B45:B46"/>
    <mergeCell ref="A48:A49"/>
    <mergeCell ref="B48:B49"/>
    <mergeCell ref="A42:A43"/>
    <mergeCell ref="B42:B43"/>
    <mergeCell ref="A63:C63"/>
    <mergeCell ref="A73:C73"/>
    <mergeCell ref="A74:A75"/>
    <mergeCell ref="B74:B75"/>
    <mergeCell ref="A77:A78"/>
    <mergeCell ref="B77:B78"/>
    <mergeCell ref="A108:C108"/>
    <mergeCell ref="A81:A84"/>
    <mergeCell ref="B81:B84"/>
    <mergeCell ref="D81:D84"/>
    <mergeCell ref="E81:E84"/>
    <mergeCell ref="G81:G84"/>
    <mergeCell ref="H81:H84"/>
    <mergeCell ref="A86:A87"/>
    <mergeCell ref="B86:B87"/>
    <mergeCell ref="A99:C99"/>
    <mergeCell ref="D118:D121"/>
    <mergeCell ref="E118:E121"/>
    <mergeCell ref="G118:G121"/>
    <mergeCell ref="H118:H121"/>
    <mergeCell ref="A109:A110"/>
    <mergeCell ref="B109:B110"/>
    <mergeCell ref="A112:A113"/>
    <mergeCell ref="B112:B113"/>
    <mergeCell ref="A118:A121"/>
    <mergeCell ref="B118:B121"/>
    <mergeCell ref="A166:C166"/>
    <mergeCell ref="A123:A124"/>
    <mergeCell ref="B123:B124"/>
    <mergeCell ref="A136:C136"/>
    <mergeCell ref="A150:C150"/>
    <mergeCell ref="A151:A153"/>
    <mergeCell ref="B151:B153"/>
    <mergeCell ref="A154:A155"/>
    <mergeCell ref="B154:B155"/>
    <mergeCell ref="A157:A158"/>
    <mergeCell ref="B157:B158"/>
    <mergeCell ref="A160:C16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1"/>
  <sheetViews>
    <sheetView showGridLines="0" topLeftCell="A52" workbookViewId="0"/>
  </sheetViews>
  <sheetFormatPr defaultColWidth="12.7109375" defaultRowHeight="12.75" zeroHeight="1"/>
  <cols>
    <col min="1" max="1" width="12.7109375" style="106"/>
    <col min="2" max="2" width="12.7109375" style="109"/>
    <col min="3" max="3" width="42.85546875" style="106" customWidth="1"/>
    <col min="4" max="4" width="1.85546875" style="106" customWidth="1"/>
    <col min="5" max="5" width="24.28515625" style="108" customWidth="1"/>
    <col min="6" max="6" width="12.7109375" style="452"/>
    <col min="7" max="16384" width="12.7109375" style="106"/>
  </cols>
  <sheetData>
    <row r="1" spans="1:6" s="105" customFormat="1">
      <c r="B1" s="117"/>
      <c r="F1" s="451"/>
    </row>
    <row r="2" spans="1:6" s="105" customFormat="1" ht="13.5" thickBot="1">
      <c r="B2" s="117"/>
      <c r="C2" s="105" t="s">
        <v>210</v>
      </c>
      <c r="F2" s="451"/>
    </row>
    <row r="3" spans="1:6" s="105" customFormat="1" ht="26.25" customHeight="1">
      <c r="A3" s="122"/>
      <c r="B3" s="123"/>
      <c r="C3" s="124"/>
      <c r="D3" s="587" t="s">
        <v>781</v>
      </c>
      <c r="E3" s="588"/>
      <c r="F3" s="451"/>
    </row>
    <row r="4" spans="1:6" ht="15" customHeight="1" thickBot="1">
      <c r="A4" s="146"/>
      <c r="B4" s="147"/>
      <c r="C4" s="148"/>
      <c r="D4" s="149"/>
      <c r="E4" s="150" t="s">
        <v>211</v>
      </c>
    </row>
    <row r="5" spans="1:6" s="120" customFormat="1">
      <c r="A5" s="585" t="s">
        <v>138</v>
      </c>
      <c r="B5" s="586"/>
      <c r="C5" s="586"/>
      <c r="D5" s="118"/>
      <c r="E5" s="125" t="s">
        <v>139</v>
      </c>
      <c r="F5" s="121"/>
    </row>
    <row r="6" spans="1:6" s="120" customFormat="1">
      <c r="A6" s="126"/>
      <c r="B6" s="109">
        <v>1</v>
      </c>
      <c r="C6" s="106" t="s">
        <v>140</v>
      </c>
      <c r="D6" s="106"/>
      <c r="E6" s="127">
        <v>8322929</v>
      </c>
      <c r="F6" s="121"/>
    </row>
    <row r="7" spans="1:6" s="120" customFormat="1" ht="38.25">
      <c r="A7" s="126"/>
      <c r="B7" s="109">
        <v>2</v>
      </c>
      <c r="C7" s="106" t="s">
        <v>141</v>
      </c>
      <c r="D7" s="108"/>
      <c r="E7" s="127">
        <v>0</v>
      </c>
      <c r="F7" s="121"/>
    </row>
    <row r="8" spans="1:6" s="120" customFormat="1" ht="63.75">
      <c r="A8" s="126"/>
      <c r="B8" s="109">
        <v>3</v>
      </c>
      <c r="C8" s="108" t="s">
        <v>142</v>
      </c>
      <c r="D8" s="108"/>
      <c r="E8" s="128">
        <v>0</v>
      </c>
      <c r="F8" s="121"/>
    </row>
    <row r="9" spans="1:6" s="120" customFormat="1">
      <c r="A9" s="126"/>
      <c r="B9" s="109">
        <v>4</v>
      </c>
      <c r="C9" s="108" t="s">
        <v>143</v>
      </c>
      <c r="D9" s="108"/>
      <c r="E9" s="129">
        <f>E13-E12-E6-E11</f>
        <v>-125212</v>
      </c>
      <c r="F9" s="121"/>
    </row>
    <row r="10" spans="1:6" s="120" customFormat="1">
      <c r="A10" s="126"/>
      <c r="B10" s="109">
        <v>5</v>
      </c>
      <c r="C10" s="106" t="s">
        <v>144</v>
      </c>
      <c r="D10" s="106"/>
      <c r="E10" s="127">
        <v>0</v>
      </c>
      <c r="F10" s="121"/>
    </row>
    <row r="11" spans="1:6" s="120" customFormat="1" ht="38.25">
      <c r="A11" s="126"/>
      <c r="B11" s="109">
        <v>6</v>
      </c>
      <c r="C11" s="106" t="s">
        <v>145</v>
      </c>
      <c r="D11" s="106"/>
      <c r="E11" s="127">
        <v>1728774</v>
      </c>
      <c r="F11" s="121"/>
    </row>
    <row r="12" spans="1:6" s="120" customFormat="1">
      <c r="A12" s="130"/>
      <c r="B12" s="109">
        <v>7</v>
      </c>
      <c r="C12" s="106" t="s">
        <v>146</v>
      </c>
      <c r="D12" s="106"/>
      <c r="E12" s="129">
        <f>E18</f>
        <v>-255586</v>
      </c>
      <c r="F12" s="121"/>
    </row>
    <row r="13" spans="1:6" s="120" customFormat="1">
      <c r="A13" s="131"/>
      <c r="B13" s="114">
        <v>8</v>
      </c>
      <c r="C13" s="112" t="s">
        <v>147</v>
      </c>
      <c r="D13" s="112"/>
      <c r="E13" s="132">
        <f>E49</f>
        <v>9670905</v>
      </c>
      <c r="F13" s="121"/>
    </row>
    <row r="14" spans="1:6" s="120" customFormat="1">
      <c r="A14" s="133"/>
      <c r="B14" s="119"/>
      <c r="C14" s="108"/>
      <c r="D14" s="108"/>
      <c r="E14" s="128"/>
      <c r="F14" s="121"/>
    </row>
    <row r="15" spans="1:6" s="120" customFormat="1">
      <c r="A15" s="585" t="s">
        <v>148</v>
      </c>
      <c r="B15" s="586"/>
      <c r="C15" s="586"/>
      <c r="D15" s="118"/>
      <c r="E15" s="125" t="s">
        <v>212</v>
      </c>
      <c r="F15" s="121"/>
    </row>
    <row r="16" spans="1:6" s="120" customFormat="1">
      <c r="A16" s="589" t="s">
        <v>149</v>
      </c>
      <c r="B16" s="590"/>
      <c r="C16" s="590"/>
      <c r="D16" s="590"/>
      <c r="E16" s="132"/>
      <c r="F16" s="121"/>
    </row>
    <row r="17" spans="1:6" s="120" customFormat="1" ht="25.5">
      <c r="A17" s="126"/>
      <c r="B17" s="109">
        <v>1</v>
      </c>
      <c r="C17" s="106" t="s">
        <v>150</v>
      </c>
      <c r="D17" s="106"/>
      <c r="E17" s="127">
        <v>7969764</v>
      </c>
      <c r="F17" s="121"/>
    </row>
    <row r="18" spans="1:6" s="120" customFormat="1" ht="25.5">
      <c r="A18" s="126"/>
      <c r="B18" s="109">
        <v>2</v>
      </c>
      <c r="C18" s="106" t="s">
        <v>151</v>
      </c>
      <c r="D18" s="106"/>
      <c r="E18" s="129">
        <v>-255586</v>
      </c>
      <c r="F18" s="121"/>
    </row>
    <row r="19" spans="1:6" s="120" customFormat="1" ht="25.5">
      <c r="A19" s="131"/>
      <c r="B19" s="114">
        <v>3</v>
      </c>
      <c r="C19" s="112" t="s">
        <v>152</v>
      </c>
      <c r="D19" s="112"/>
      <c r="E19" s="132">
        <f>E17+E18</f>
        <v>7714178</v>
      </c>
      <c r="F19" s="121"/>
    </row>
    <row r="20" spans="1:6" s="120" customFormat="1">
      <c r="A20" s="126"/>
      <c r="B20" s="109"/>
      <c r="C20" s="106"/>
      <c r="D20" s="106"/>
      <c r="E20" s="127"/>
      <c r="F20" s="121"/>
    </row>
    <row r="21" spans="1:6" s="120" customFormat="1">
      <c r="A21" s="589" t="s">
        <v>153</v>
      </c>
      <c r="B21" s="590"/>
      <c r="C21" s="590"/>
      <c r="D21" s="590"/>
      <c r="E21" s="132"/>
      <c r="F21" s="121"/>
    </row>
    <row r="22" spans="1:6" s="120" customFormat="1" ht="25.5">
      <c r="A22" s="126"/>
      <c r="B22" s="109">
        <v>4</v>
      </c>
      <c r="C22" s="106" t="s">
        <v>154</v>
      </c>
      <c r="D22" s="106"/>
      <c r="E22" s="127">
        <v>147182</v>
      </c>
      <c r="F22" s="121"/>
    </row>
    <row r="23" spans="1:6" s="120" customFormat="1" ht="25.5">
      <c r="A23" s="126"/>
      <c r="B23" s="109">
        <v>5</v>
      </c>
      <c r="C23" s="106" t="s">
        <v>155</v>
      </c>
      <c r="D23" s="106"/>
      <c r="E23" s="127">
        <v>80771</v>
      </c>
      <c r="F23" s="121"/>
    </row>
    <row r="24" spans="1:6" s="120" customFormat="1" ht="25.5">
      <c r="A24" s="126"/>
      <c r="B24" s="109" t="s">
        <v>156</v>
      </c>
      <c r="C24" s="106" t="s">
        <v>157</v>
      </c>
      <c r="D24" s="106"/>
      <c r="E24" s="127"/>
      <c r="F24" s="121"/>
    </row>
    <row r="25" spans="1:6" s="120" customFormat="1">
      <c r="A25" s="126"/>
      <c r="B25" s="109">
        <v>6</v>
      </c>
      <c r="C25" s="108" t="s">
        <v>158</v>
      </c>
      <c r="D25" s="106"/>
      <c r="E25" s="134"/>
      <c r="F25" s="121"/>
    </row>
    <row r="26" spans="1:6" s="120" customFormat="1">
      <c r="A26" s="126"/>
      <c r="B26" s="109">
        <v>7</v>
      </c>
      <c r="C26" s="108" t="s">
        <v>158</v>
      </c>
      <c r="D26" s="106"/>
      <c r="E26" s="134"/>
      <c r="F26" s="121"/>
    </row>
    <row r="27" spans="1:6" s="120" customFormat="1">
      <c r="A27" s="126"/>
      <c r="B27" s="109">
        <v>8</v>
      </c>
      <c r="C27" s="108" t="s">
        <v>158</v>
      </c>
      <c r="D27" s="106"/>
      <c r="E27" s="134"/>
      <c r="F27" s="121"/>
    </row>
    <row r="28" spans="1:6" s="120" customFormat="1">
      <c r="A28" s="126"/>
      <c r="B28" s="109">
        <v>9</v>
      </c>
      <c r="C28" s="108" t="s">
        <v>158</v>
      </c>
      <c r="D28" s="106"/>
      <c r="E28" s="134"/>
      <c r="F28" s="121"/>
    </row>
    <row r="29" spans="1:6" s="120" customFormat="1">
      <c r="A29" s="126"/>
      <c r="B29" s="109">
        <v>10</v>
      </c>
      <c r="C29" s="108" t="s">
        <v>158</v>
      </c>
      <c r="D29" s="106"/>
      <c r="E29" s="135"/>
      <c r="F29" s="121"/>
    </row>
    <row r="30" spans="1:6" s="120" customFormat="1">
      <c r="A30" s="131"/>
      <c r="B30" s="114">
        <v>11</v>
      </c>
      <c r="C30" s="112" t="s">
        <v>159</v>
      </c>
      <c r="D30" s="112"/>
      <c r="E30" s="132">
        <f>E22+E23</f>
        <v>227953</v>
      </c>
      <c r="F30" s="121"/>
    </row>
    <row r="31" spans="1:6" s="120" customFormat="1">
      <c r="A31" s="126"/>
      <c r="B31" s="109"/>
      <c r="C31" s="108"/>
      <c r="D31" s="108"/>
      <c r="E31" s="127"/>
      <c r="F31" s="121"/>
    </row>
    <row r="32" spans="1:6" s="120" customFormat="1">
      <c r="A32" s="589" t="s">
        <v>160</v>
      </c>
      <c r="B32" s="590"/>
      <c r="C32" s="590"/>
      <c r="D32" s="590"/>
      <c r="E32" s="132"/>
      <c r="F32" s="121"/>
    </row>
    <row r="33" spans="1:6" s="120" customFormat="1">
      <c r="A33" s="126"/>
      <c r="B33" s="109">
        <v>12</v>
      </c>
      <c r="C33" s="108" t="s">
        <v>158</v>
      </c>
      <c r="D33" s="108"/>
      <c r="E33" s="135"/>
      <c r="F33" s="121"/>
    </row>
    <row r="34" spans="1:6" s="120" customFormat="1" ht="25.5">
      <c r="A34" s="126"/>
      <c r="B34" s="109" t="s">
        <v>161</v>
      </c>
      <c r="C34" s="106" t="s">
        <v>162</v>
      </c>
      <c r="D34" s="106"/>
      <c r="E34" s="127">
        <v>0</v>
      </c>
      <c r="F34" s="121"/>
    </row>
    <row r="35" spans="1:6" s="120" customFormat="1" ht="25.5">
      <c r="A35" s="126"/>
      <c r="B35" s="109" t="s">
        <v>163</v>
      </c>
      <c r="C35" s="106" t="s">
        <v>164</v>
      </c>
      <c r="D35" s="106"/>
      <c r="E35" s="127">
        <v>0</v>
      </c>
      <c r="F35" s="121"/>
    </row>
    <row r="36" spans="1:6" s="120" customFormat="1">
      <c r="A36" s="126"/>
      <c r="B36" s="109">
        <v>13</v>
      </c>
      <c r="C36" s="108" t="s">
        <v>158</v>
      </c>
      <c r="D36" s="108"/>
      <c r="E36" s="135"/>
      <c r="F36" s="121"/>
    </row>
    <row r="37" spans="1:6" s="120" customFormat="1">
      <c r="A37" s="126"/>
      <c r="B37" s="109">
        <v>14</v>
      </c>
      <c r="C37" s="108" t="s">
        <v>158</v>
      </c>
      <c r="D37" s="106"/>
      <c r="E37" s="135"/>
      <c r="F37" s="121"/>
    </row>
    <row r="38" spans="1:6" s="120" customFormat="1">
      <c r="A38" s="126"/>
      <c r="B38" s="109">
        <v>15</v>
      </c>
      <c r="C38" s="108" t="s">
        <v>158</v>
      </c>
      <c r="D38" s="108"/>
      <c r="E38" s="135"/>
      <c r="F38" s="121"/>
    </row>
    <row r="39" spans="1:6" s="120" customFormat="1">
      <c r="A39" s="131"/>
      <c r="B39" s="114">
        <v>16</v>
      </c>
      <c r="C39" s="112" t="s">
        <v>165</v>
      </c>
      <c r="D39" s="112"/>
      <c r="E39" s="132"/>
      <c r="F39" s="121"/>
    </row>
    <row r="40" spans="1:6" s="120" customFormat="1">
      <c r="A40" s="126"/>
      <c r="B40" s="109"/>
      <c r="C40" s="106"/>
      <c r="D40" s="106"/>
      <c r="E40" s="128"/>
      <c r="F40" s="121"/>
    </row>
    <row r="41" spans="1:6" s="120" customFormat="1">
      <c r="A41" s="589" t="s">
        <v>166</v>
      </c>
      <c r="B41" s="590"/>
      <c r="C41" s="590"/>
      <c r="D41" s="590"/>
      <c r="E41" s="132"/>
      <c r="F41" s="121"/>
    </row>
    <row r="42" spans="1:6" s="120" customFormat="1" ht="25.5">
      <c r="A42" s="126"/>
      <c r="B42" s="109">
        <v>17</v>
      </c>
      <c r="C42" s="106" t="s">
        <v>167</v>
      </c>
      <c r="D42" s="108"/>
      <c r="E42" s="127">
        <f>47333+1799467</f>
        <v>1846800</v>
      </c>
      <c r="F42" s="121"/>
    </row>
    <row r="43" spans="1:6" s="120" customFormat="1" ht="25.5">
      <c r="A43" s="126"/>
      <c r="B43" s="109">
        <v>18</v>
      </c>
      <c r="C43" s="106" t="s">
        <v>168</v>
      </c>
      <c r="D43" s="106"/>
      <c r="E43" s="127">
        <f>-(E42-E44)</f>
        <v>-118026</v>
      </c>
      <c r="F43" s="121"/>
    </row>
    <row r="44" spans="1:6" s="120" customFormat="1" ht="25.5">
      <c r="A44" s="131"/>
      <c r="B44" s="114">
        <v>19</v>
      </c>
      <c r="C44" s="112" t="s">
        <v>169</v>
      </c>
      <c r="D44" s="112"/>
      <c r="E44" s="132">
        <v>1728774</v>
      </c>
      <c r="F44" s="121"/>
    </row>
    <row r="45" spans="1:6" s="120" customFormat="1">
      <c r="A45" s="126"/>
      <c r="B45" s="109"/>
      <c r="C45" s="106"/>
      <c r="D45" s="106"/>
      <c r="E45" s="136"/>
      <c r="F45" s="453"/>
    </row>
    <row r="46" spans="1:6" s="120" customFormat="1">
      <c r="A46" s="589" t="s">
        <v>170</v>
      </c>
      <c r="B46" s="590"/>
      <c r="C46" s="590"/>
      <c r="D46" s="590"/>
      <c r="E46" s="132"/>
      <c r="F46" s="121"/>
    </row>
    <row r="47" spans="1:6" s="120" customFormat="1">
      <c r="A47" s="137"/>
      <c r="B47" s="114">
        <v>20</v>
      </c>
      <c r="C47" s="111" t="s">
        <v>171</v>
      </c>
      <c r="D47" s="114"/>
      <c r="E47" s="138">
        <f>'2'!D61</f>
        <v>2567287</v>
      </c>
      <c r="F47" s="121"/>
    </row>
    <row r="48" spans="1:6" s="120" customFormat="1" ht="38.25">
      <c r="A48" s="126"/>
      <c r="B48" s="109" t="s">
        <v>172</v>
      </c>
      <c r="C48" s="106" t="s">
        <v>173</v>
      </c>
      <c r="D48" s="106"/>
      <c r="E48" s="127"/>
      <c r="F48" s="121"/>
    </row>
    <row r="49" spans="1:6" s="120" customFormat="1">
      <c r="A49" s="131"/>
      <c r="B49" s="114">
        <v>21</v>
      </c>
      <c r="C49" s="112" t="s">
        <v>174</v>
      </c>
      <c r="D49" s="112"/>
      <c r="E49" s="132">
        <f>E44+E19+E30</f>
        <v>9670905</v>
      </c>
      <c r="F49" s="121"/>
    </row>
    <row r="50" spans="1:6" s="120" customFormat="1">
      <c r="A50" s="126"/>
      <c r="B50" s="109"/>
      <c r="C50" s="106"/>
      <c r="D50" s="106"/>
      <c r="E50" s="136"/>
      <c r="F50" s="453"/>
    </row>
    <row r="51" spans="1:6" s="120" customFormat="1">
      <c r="A51" s="589" t="s">
        <v>175</v>
      </c>
      <c r="B51" s="590"/>
      <c r="C51" s="590"/>
      <c r="D51" s="590"/>
      <c r="E51" s="132"/>
      <c r="F51" s="121"/>
    </row>
    <row r="52" spans="1:6" s="120" customFormat="1">
      <c r="A52" s="131"/>
      <c r="B52" s="114">
        <v>22</v>
      </c>
      <c r="C52" s="112" t="s">
        <v>176</v>
      </c>
      <c r="D52" s="113"/>
      <c r="E52" s="139">
        <f>E47/E49</f>
        <v>0.26546502111229509</v>
      </c>
      <c r="F52" s="454"/>
    </row>
    <row r="53" spans="1:6" s="120" customFormat="1">
      <c r="A53" s="126"/>
      <c r="B53" s="109"/>
      <c r="C53" s="106"/>
      <c r="D53" s="106"/>
      <c r="E53" s="136"/>
      <c r="F53" s="453"/>
    </row>
    <row r="54" spans="1:6" s="120" customFormat="1">
      <c r="A54" s="589" t="s">
        <v>177</v>
      </c>
      <c r="B54" s="590"/>
      <c r="C54" s="590"/>
      <c r="D54" s="590"/>
      <c r="E54" s="132"/>
      <c r="F54" s="121"/>
    </row>
    <row r="55" spans="1:6" s="120" customFormat="1" ht="25.5">
      <c r="A55" s="126"/>
      <c r="B55" s="109" t="s">
        <v>178</v>
      </c>
      <c r="C55" s="106" t="s">
        <v>177</v>
      </c>
      <c r="D55" s="108"/>
      <c r="E55" s="140" t="s">
        <v>179</v>
      </c>
      <c r="F55" s="121"/>
    </row>
    <row r="56" spans="1:6" s="120" customFormat="1" ht="38.25">
      <c r="A56" s="126"/>
      <c r="B56" s="109" t="s">
        <v>180</v>
      </c>
      <c r="C56" s="106" t="s">
        <v>181</v>
      </c>
      <c r="D56" s="106"/>
      <c r="E56" s="127">
        <v>0</v>
      </c>
      <c r="F56" s="121"/>
    </row>
    <row r="57" spans="1:6" s="120" customFormat="1">
      <c r="A57" s="126"/>
      <c r="B57" s="109"/>
      <c r="C57" s="106"/>
      <c r="D57" s="106"/>
      <c r="E57" s="136"/>
      <c r="F57" s="453"/>
    </row>
    <row r="58" spans="1:6" s="120" customFormat="1">
      <c r="A58" s="585" t="s">
        <v>182</v>
      </c>
      <c r="B58" s="586"/>
      <c r="C58" s="586"/>
      <c r="D58" s="118"/>
      <c r="E58" s="125" t="s">
        <v>212</v>
      </c>
      <c r="F58" s="121"/>
    </row>
    <row r="59" spans="1:6" s="120" customFormat="1" ht="25.5">
      <c r="A59" s="126"/>
      <c r="B59" s="109" t="s">
        <v>183</v>
      </c>
      <c r="C59" s="106" t="s">
        <v>184</v>
      </c>
      <c r="D59" s="106"/>
      <c r="E59" s="140"/>
      <c r="F59" s="121"/>
    </row>
    <row r="60" spans="1:6" s="120" customFormat="1">
      <c r="A60" s="126"/>
      <c r="B60" s="109" t="s">
        <v>185</v>
      </c>
      <c r="C60" s="106" t="s">
        <v>186</v>
      </c>
      <c r="D60" s="106"/>
      <c r="E60" s="140">
        <v>0</v>
      </c>
      <c r="F60" s="121"/>
    </row>
    <row r="61" spans="1:6" s="120" customFormat="1">
      <c r="A61" s="126"/>
      <c r="B61" s="109" t="s">
        <v>187</v>
      </c>
      <c r="C61" s="106" t="s">
        <v>188</v>
      </c>
      <c r="D61" s="106"/>
      <c r="E61" s="140"/>
      <c r="F61" s="453"/>
    </row>
    <row r="62" spans="1:6" s="120" customFormat="1">
      <c r="A62" s="126"/>
      <c r="B62" s="109" t="s">
        <v>189</v>
      </c>
      <c r="C62" s="106" t="s">
        <v>190</v>
      </c>
      <c r="D62" s="106"/>
      <c r="E62" s="140">
        <v>0</v>
      </c>
      <c r="F62" s="453"/>
    </row>
    <row r="63" spans="1:6" s="120" customFormat="1">
      <c r="A63" s="126"/>
      <c r="B63" s="109" t="s">
        <v>191</v>
      </c>
      <c r="C63" s="106" t="s">
        <v>192</v>
      </c>
      <c r="D63" s="106"/>
      <c r="E63" s="140">
        <v>1348812</v>
      </c>
      <c r="F63" s="121"/>
    </row>
    <row r="64" spans="1:6" s="120" customFormat="1" ht="38.25">
      <c r="A64" s="126"/>
      <c r="B64" s="109" t="s">
        <v>193</v>
      </c>
      <c r="C64" s="106" t="s">
        <v>194</v>
      </c>
      <c r="D64" s="106"/>
      <c r="E64" s="140">
        <v>0</v>
      </c>
      <c r="F64" s="121"/>
    </row>
    <row r="65" spans="1:6" s="120" customFormat="1">
      <c r="A65" s="126"/>
      <c r="B65" s="109" t="s">
        <v>195</v>
      </c>
      <c r="C65" s="106" t="s">
        <v>196</v>
      </c>
      <c r="D65" s="106"/>
      <c r="E65" s="140">
        <v>884638</v>
      </c>
      <c r="F65" s="121"/>
    </row>
    <row r="66" spans="1:6" s="120" customFormat="1">
      <c r="A66" s="126"/>
      <c r="B66" s="109" t="s">
        <v>197</v>
      </c>
      <c r="C66" s="106" t="s">
        <v>198</v>
      </c>
      <c r="D66" s="106"/>
      <c r="E66" s="140">
        <v>0</v>
      </c>
      <c r="F66" s="121"/>
    </row>
    <row r="67" spans="1:6" s="120" customFormat="1">
      <c r="A67" s="126"/>
      <c r="B67" s="109" t="s">
        <v>199</v>
      </c>
      <c r="C67" s="106" t="s">
        <v>200</v>
      </c>
      <c r="D67" s="106"/>
      <c r="E67" s="140">
        <v>0</v>
      </c>
      <c r="F67" s="121"/>
    </row>
    <row r="68" spans="1:6" s="120" customFormat="1">
      <c r="A68" s="126"/>
      <c r="B68" s="109" t="s">
        <v>201</v>
      </c>
      <c r="C68" s="106" t="s">
        <v>202</v>
      </c>
      <c r="D68" s="106"/>
      <c r="E68" s="140">
        <v>3741411</v>
      </c>
      <c r="F68" s="121"/>
    </row>
    <row r="69" spans="1:6" s="120" customFormat="1">
      <c r="A69" s="126"/>
      <c r="B69" s="109" t="s">
        <v>203</v>
      </c>
      <c r="C69" s="106" t="s">
        <v>204</v>
      </c>
      <c r="D69" s="106"/>
      <c r="E69" s="140">
        <v>127073</v>
      </c>
      <c r="F69" s="121"/>
    </row>
    <row r="70" spans="1:6" s="120" customFormat="1" ht="25.5">
      <c r="A70" s="126"/>
      <c r="B70" s="109" t="s">
        <v>205</v>
      </c>
      <c r="C70" s="106" t="s">
        <v>206</v>
      </c>
      <c r="D70" s="106"/>
      <c r="E70" s="140">
        <v>1867830</v>
      </c>
      <c r="F70" s="121"/>
    </row>
    <row r="71" spans="1:6" s="120" customFormat="1">
      <c r="A71" s="126"/>
      <c r="B71" s="109"/>
      <c r="C71" s="116"/>
      <c r="D71" s="106"/>
      <c r="E71" s="128"/>
      <c r="F71" s="121"/>
    </row>
    <row r="72" spans="1:6" s="120" customFormat="1">
      <c r="A72" s="585" t="s">
        <v>207</v>
      </c>
      <c r="B72" s="586"/>
      <c r="C72" s="586"/>
      <c r="D72" s="118"/>
      <c r="E72" s="125" t="s">
        <v>213</v>
      </c>
      <c r="F72" s="121"/>
    </row>
    <row r="73" spans="1:6" s="120" customFormat="1" ht="25.5">
      <c r="A73" s="131"/>
      <c r="B73" s="114">
        <v>1</v>
      </c>
      <c r="C73" s="112" t="s">
        <v>208</v>
      </c>
      <c r="D73" s="110"/>
      <c r="E73" s="141" t="s">
        <v>782</v>
      </c>
      <c r="F73" s="121"/>
    </row>
    <row r="74" spans="1:6" s="120" customFormat="1" ht="39" thickBot="1">
      <c r="A74" s="142"/>
      <c r="B74" s="143">
        <v>2</v>
      </c>
      <c r="C74" s="144" t="s">
        <v>209</v>
      </c>
      <c r="D74" s="145"/>
      <c r="E74" s="436" t="s">
        <v>782</v>
      </c>
      <c r="F74" s="121"/>
    </row>
    <row r="75" spans="1:6"/>
    <row r="76" spans="1:6" hidden="1"/>
    <row r="77" spans="1:6" hidden="1"/>
    <row r="78" spans="1:6" hidden="1"/>
    <row r="79" spans="1:6" hidden="1"/>
    <row r="80" spans="1:6" hidden="1">
      <c r="B80" s="106"/>
      <c r="E80" s="106"/>
    </row>
    <row r="81" spans="2:5" hidden="1">
      <c r="B81" s="106"/>
      <c r="E81" s="106"/>
    </row>
    <row r="82" spans="2:5" hidden="1">
      <c r="B82" s="106"/>
      <c r="E82" s="106"/>
    </row>
    <row r="83" spans="2:5" hidden="1">
      <c r="B83" s="106"/>
      <c r="E83" s="106"/>
    </row>
    <row r="84" spans="2:5" hidden="1">
      <c r="B84" s="106"/>
      <c r="E84" s="106"/>
    </row>
    <row r="85" spans="2:5" hidden="1">
      <c r="B85" s="106"/>
      <c r="E85" s="106"/>
    </row>
    <row r="86" spans="2:5" hidden="1">
      <c r="B86" s="106"/>
      <c r="E86" s="106"/>
    </row>
    <row r="87" spans="2:5" hidden="1">
      <c r="B87" s="106"/>
      <c r="E87" s="106"/>
    </row>
    <row r="88" spans="2:5" hidden="1">
      <c r="B88" s="106"/>
      <c r="E88" s="106"/>
    </row>
    <row r="89" spans="2:5" hidden="1">
      <c r="B89" s="106"/>
      <c r="E89" s="106"/>
    </row>
    <row r="90" spans="2:5" hidden="1">
      <c r="B90" s="106"/>
      <c r="E90" s="106"/>
    </row>
    <row r="91" spans="2:5" hidden="1">
      <c r="B91" s="106"/>
      <c r="E91" s="106"/>
    </row>
    <row r="92" spans="2:5" hidden="1">
      <c r="B92" s="106"/>
      <c r="E92" s="106"/>
    </row>
    <row r="93" spans="2:5" hidden="1">
      <c r="B93" s="106"/>
      <c r="E93" s="106"/>
    </row>
    <row r="94" spans="2:5" hidden="1">
      <c r="B94" s="106"/>
      <c r="E94" s="106"/>
    </row>
    <row r="95" spans="2:5" hidden="1">
      <c r="B95" s="106"/>
      <c r="E95" s="106"/>
    </row>
    <row r="96" spans="2:5" hidden="1">
      <c r="B96" s="106"/>
      <c r="E96" s="106"/>
    </row>
    <row r="97" spans="2:5" hidden="1">
      <c r="B97" s="106"/>
      <c r="E97" s="106"/>
    </row>
    <row r="98" spans="2:5" hidden="1">
      <c r="B98" s="106"/>
      <c r="E98" s="106"/>
    </row>
    <row r="99" spans="2:5" hidden="1">
      <c r="B99" s="106"/>
      <c r="E99" s="106"/>
    </row>
    <row r="100" spans="2:5" hidden="1">
      <c r="B100" s="106"/>
      <c r="E100" s="106"/>
    </row>
    <row r="101" spans="2:5" hidden="1">
      <c r="B101" s="106"/>
      <c r="E101" s="106"/>
    </row>
    <row r="102" spans="2:5" hidden="1">
      <c r="B102" s="106"/>
      <c r="E102" s="106"/>
    </row>
    <row r="103" spans="2:5" hidden="1">
      <c r="B103" s="106"/>
      <c r="E103" s="106"/>
    </row>
    <row r="104" spans="2:5" hidden="1">
      <c r="B104" s="106"/>
      <c r="E104" s="106"/>
    </row>
    <row r="105" spans="2:5" hidden="1">
      <c r="B105" s="106"/>
      <c r="E105" s="106"/>
    </row>
    <row r="106" spans="2:5" hidden="1">
      <c r="B106" s="106"/>
      <c r="E106" s="106"/>
    </row>
    <row r="107" spans="2:5" hidden="1">
      <c r="B107" s="106"/>
      <c r="E107" s="106"/>
    </row>
    <row r="108" spans="2:5" hidden="1">
      <c r="B108" s="106"/>
      <c r="E108" s="106"/>
    </row>
    <row r="109" spans="2:5" hidden="1">
      <c r="B109" s="106"/>
      <c r="E109" s="106"/>
    </row>
    <row r="110" spans="2:5" hidden="1">
      <c r="B110" s="106"/>
      <c r="E110" s="106"/>
    </row>
    <row r="111" spans="2:5" hidden="1">
      <c r="B111" s="106"/>
      <c r="E111" s="106"/>
    </row>
    <row r="112" spans="2:5" hidden="1">
      <c r="B112" s="106"/>
      <c r="E112" s="106"/>
    </row>
    <row r="113" spans="2:5" hidden="1">
      <c r="B113" s="106"/>
      <c r="E113" s="106"/>
    </row>
    <row r="114" spans="2:5" hidden="1">
      <c r="B114" s="106"/>
      <c r="E114" s="106"/>
    </row>
    <row r="115" spans="2:5" hidden="1">
      <c r="B115" s="106"/>
      <c r="E115" s="106"/>
    </row>
    <row r="116" spans="2:5" hidden="1">
      <c r="B116" s="106"/>
      <c r="E116" s="106"/>
    </row>
    <row r="117" spans="2:5" hidden="1">
      <c r="B117" s="106"/>
      <c r="E117" s="106"/>
    </row>
    <row r="118" spans="2:5" hidden="1">
      <c r="B118" s="106"/>
      <c r="E118" s="106"/>
    </row>
    <row r="119" spans="2:5" hidden="1">
      <c r="B119" s="106"/>
      <c r="E119" s="106"/>
    </row>
    <row r="120" spans="2:5" hidden="1">
      <c r="B120" s="106"/>
      <c r="E120" s="106"/>
    </row>
    <row r="121" spans="2:5" hidden="1">
      <c r="B121" s="106"/>
      <c r="E121" s="106"/>
    </row>
    <row r="122" spans="2:5" hidden="1">
      <c r="B122" s="106"/>
      <c r="E122" s="106"/>
    </row>
    <row r="123" spans="2:5" hidden="1">
      <c r="B123" s="106"/>
      <c r="E123" s="106"/>
    </row>
    <row r="124" spans="2:5" hidden="1">
      <c r="B124" s="106"/>
      <c r="E124" s="106"/>
    </row>
    <row r="125" spans="2:5" hidden="1">
      <c r="B125" s="106"/>
      <c r="E125" s="106"/>
    </row>
    <row r="126" spans="2:5" hidden="1">
      <c r="B126" s="106"/>
      <c r="E126" s="106"/>
    </row>
    <row r="127" spans="2:5" hidden="1">
      <c r="B127" s="106"/>
      <c r="E127" s="106"/>
    </row>
    <row r="128" spans="2:5" hidden="1">
      <c r="B128" s="106"/>
      <c r="E128" s="106"/>
    </row>
    <row r="129" spans="2:5" hidden="1">
      <c r="B129" s="106"/>
      <c r="E129" s="106"/>
    </row>
    <row r="130" spans="2:5" hidden="1">
      <c r="B130" s="106"/>
      <c r="E130" s="106"/>
    </row>
    <row r="131" spans="2:5" hidden="1">
      <c r="B131" s="106"/>
      <c r="E131" s="106"/>
    </row>
    <row r="132" spans="2:5" hidden="1">
      <c r="B132" s="106"/>
      <c r="E132" s="106"/>
    </row>
    <row r="133" spans="2:5" hidden="1">
      <c r="B133" s="106"/>
      <c r="E133" s="106"/>
    </row>
    <row r="134" spans="2:5" hidden="1">
      <c r="B134" s="106"/>
      <c r="E134" s="106"/>
    </row>
    <row r="135" spans="2:5" hidden="1">
      <c r="B135" s="106"/>
      <c r="E135" s="106"/>
    </row>
    <row r="136" spans="2:5" hidden="1">
      <c r="B136" s="106"/>
      <c r="E136" s="106"/>
    </row>
    <row r="137" spans="2:5" hidden="1">
      <c r="B137" s="106"/>
      <c r="E137" s="106"/>
    </row>
    <row r="138" spans="2:5" hidden="1">
      <c r="B138" s="106"/>
      <c r="E138" s="106"/>
    </row>
    <row r="139" spans="2:5" hidden="1">
      <c r="B139" s="106"/>
      <c r="E139" s="106"/>
    </row>
    <row r="140" spans="2:5" hidden="1">
      <c r="B140" s="106"/>
      <c r="E140" s="106"/>
    </row>
    <row r="141" spans="2:5" hidden="1">
      <c r="B141" s="106"/>
      <c r="E141" s="106"/>
    </row>
    <row r="142" spans="2:5" hidden="1">
      <c r="B142" s="106"/>
      <c r="E142" s="106"/>
    </row>
    <row r="143" spans="2:5" hidden="1">
      <c r="B143" s="106"/>
      <c r="E143" s="106"/>
    </row>
    <row r="144" spans="2:5" hidden="1">
      <c r="B144" s="106"/>
      <c r="E144" s="106"/>
    </row>
    <row r="145" spans="2:5" hidden="1">
      <c r="B145" s="106"/>
      <c r="E145" s="106"/>
    </row>
    <row r="146" spans="2:5" hidden="1">
      <c r="B146" s="106"/>
      <c r="E146" s="106"/>
    </row>
    <row r="147" spans="2:5" hidden="1">
      <c r="B147" s="106"/>
      <c r="E147" s="106"/>
    </row>
    <row r="148" spans="2:5" hidden="1">
      <c r="B148" s="106"/>
      <c r="E148" s="106"/>
    </row>
    <row r="149" spans="2:5" hidden="1">
      <c r="B149" s="106"/>
      <c r="E149" s="106"/>
    </row>
    <row r="150" spans="2:5" hidden="1">
      <c r="B150" s="106"/>
      <c r="E150" s="106"/>
    </row>
    <row r="151" spans="2:5" hidden="1">
      <c r="B151" s="106"/>
      <c r="E151" s="106"/>
    </row>
    <row r="152" spans="2:5" hidden="1">
      <c r="B152" s="106"/>
      <c r="E152" s="106"/>
    </row>
    <row r="153" spans="2:5" hidden="1">
      <c r="B153" s="106"/>
      <c r="E153" s="106"/>
    </row>
    <row r="154" spans="2:5" hidden="1">
      <c r="B154" s="106"/>
      <c r="E154" s="106"/>
    </row>
    <row r="155" spans="2:5" hidden="1">
      <c r="B155" s="106"/>
      <c r="E155" s="106"/>
    </row>
    <row r="156" spans="2:5" hidden="1">
      <c r="B156" s="106"/>
      <c r="E156" s="106"/>
    </row>
    <row r="157" spans="2:5" hidden="1">
      <c r="B157" s="106"/>
      <c r="E157" s="106"/>
    </row>
    <row r="158" spans="2:5" hidden="1">
      <c r="B158" s="106"/>
      <c r="E158" s="106"/>
    </row>
    <row r="159" spans="2:5" hidden="1">
      <c r="B159" s="106"/>
      <c r="E159" s="106"/>
    </row>
    <row r="160" spans="2:5" hidden="1">
      <c r="B160" s="106"/>
      <c r="E160" s="106"/>
    </row>
    <row r="161" spans="2:5" hidden="1">
      <c r="B161" s="106"/>
      <c r="E161" s="106"/>
    </row>
    <row r="162" spans="2:5" hidden="1">
      <c r="B162" s="106"/>
      <c r="E162" s="106"/>
    </row>
    <row r="163" spans="2:5" hidden="1">
      <c r="B163" s="106"/>
      <c r="E163" s="106"/>
    </row>
    <row r="164" spans="2:5" hidden="1">
      <c r="B164" s="106"/>
      <c r="E164" s="106"/>
    </row>
    <row r="165" spans="2:5" hidden="1">
      <c r="B165" s="106"/>
      <c r="E165" s="106"/>
    </row>
    <row r="166" spans="2:5" hidden="1">
      <c r="B166" s="106"/>
      <c r="E166" s="106"/>
    </row>
    <row r="167" spans="2:5" hidden="1">
      <c r="B167" s="106"/>
      <c r="E167" s="106"/>
    </row>
    <row r="168" spans="2:5" hidden="1">
      <c r="B168" s="106"/>
      <c r="E168" s="106"/>
    </row>
    <row r="169" spans="2:5" hidden="1">
      <c r="B169" s="106"/>
      <c r="E169" s="106"/>
    </row>
    <row r="170" spans="2:5" hidden="1">
      <c r="B170" s="106"/>
      <c r="E170" s="106"/>
    </row>
    <row r="171" spans="2:5" hidden="1">
      <c r="B171" s="106"/>
      <c r="E171" s="106"/>
    </row>
    <row r="172" spans="2:5" hidden="1">
      <c r="B172" s="106"/>
      <c r="E172" s="106"/>
    </row>
    <row r="173" spans="2:5" hidden="1">
      <c r="B173" s="106"/>
      <c r="E173" s="106"/>
    </row>
    <row r="174" spans="2:5" hidden="1">
      <c r="B174" s="106"/>
      <c r="E174" s="106"/>
    </row>
    <row r="175" spans="2:5" hidden="1">
      <c r="B175" s="106"/>
      <c r="E175" s="106"/>
    </row>
    <row r="176" spans="2:5" hidden="1">
      <c r="B176" s="106"/>
      <c r="E176" s="106"/>
    </row>
    <row r="177" spans="2:5" hidden="1">
      <c r="B177" s="106"/>
      <c r="E177" s="106"/>
    </row>
    <row r="178" spans="2:5" hidden="1">
      <c r="B178" s="106"/>
      <c r="E178" s="106"/>
    </row>
    <row r="179" spans="2:5" hidden="1">
      <c r="B179" s="106"/>
      <c r="E179" s="106"/>
    </row>
    <row r="180" spans="2:5" hidden="1">
      <c r="B180" s="106"/>
      <c r="E180" s="106"/>
    </row>
    <row r="181" spans="2:5" ht="29.25" customHeight="1"/>
  </sheetData>
  <mergeCells count="12">
    <mergeCell ref="A72:C72"/>
    <mergeCell ref="D3:E3"/>
    <mergeCell ref="A5:C5"/>
    <mergeCell ref="A15:C15"/>
    <mergeCell ref="A16:D16"/>
    <mergeCell ref="A21:D21"/>
    <mergeCell ref="A32:D32"/>
    <mergeCell ref="A41:D41"/>
    <mergeCell ref="A46:D46"/>
    <mergeCell ref="A51:D51"/>
    <mergeCell ref="A54:D54"/>
    <mergeCell ref="A58:C5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5"/>
  <sheetViews>
    <sheetView workbookViewId="0"/>
  </sheetViews>
  <sheetFormatPr defaultColWidth="21" defaultRowHeight="12.75"/>
  <cols>
    <col min="1" max="1" width="5" style="34" customWidth="1"/>
    <col min="2" max="5" width="21.28515625" style="34" customWidth="1"/>
    <col min="6" max="6" width="28.140625" style="34" customWidth="1"/>
    <col min="7" max="7" width="33.5703125" style="34" customWidth="1"/>
    <col min="8" max="8" width="21.28515625" style="34" customWidth="1"/>
    <col min="9" max="16384" width="21" style="34"/>
  </cols>
  <sheetData>
    <row r="1" spans="1:8">
      <c r="B1" s="612"/>
      <c r="C1" s="612"/>
    </row>
    <row r="2" spans="1:8">
      <c r="B2" s="60" t="s">
        <v>91</v>
      </c>
      <c r="G2" s="61"/>
      <c r="H2" s="61"/>
    </row>
    <row r="3" spans="1:8" ht="13.5" thickBot="1">
      <c r="B3" s="612"/>
      <c r="C3" s="612"/>
      <c r="D3" s="61"/>
      <c r="E3" s="613"/>
      <c r="F3" s="614"/>
      <c r="G3" s="615" t="s">
        <v>122</v>
      </c>
      <c r="H3" s="616"/>
    </row>
    <row r="4" spans="1:8" ht="25.5">
      <c r="B4" s="93"/>
      <c r="C4" s="94"/>
      <c r="D4" s="95"/>
      <c r="E4" s="96" t="s">
        <v>92</v>
      </c>
      <c r="F4" s="97" t="s">
        <v>93</v>
      </c>
      <c r="G4" s="97" t="s">
        <v>94</v>
      </c>
      <c r="H4" s="98" t="s">
        <v>95</v>
      </c>
    </row>
    <row r="5" spans="1:8">
      <c r="B5" s="595" t="s">
        <v>96</v>
      </c>
      <c r="C5" s="596"/>
      <c r="D5" s="38"/>
      <c r="E5" s="39">
        <f>E10</f>
        <v>0</v>
      </c>
      <c r="F5" s="62"/>
      <c r="G5" s="320">
        <f>SUM(G6:G10)</f>
        <v>8314390</v>
      </c>
      <c r="H5" s="63"/>
    </row>
    <row r="6" spans="1:8">
      <c r="B6" s="597" t="s">
        <v>97</v>
      </c>
      <c r="C6" s="598"/>
      <c r="D6" s="40"/>
      <c r="E6" s="64">
        <v>0</v>
      </c>
      <c r="F6" s="62"/>
      <c r="G6" s="65">
        <v>762165</v>
      </c>
      <c r="H6" s="63"/>
    </row>
    <row r="7" spans="1:8">
      <c r="B7" s="597" t="s">
        <v>98</v>
      </c>
      <c r="C7" s="598"/>
      <c r="D7" s="40"/>
      <c r="E7" s="64">
        <v>0</v>
      </c>
      <c r="F7" s="66">
        <v>0</v>
      </c>
      <c r="G7" s="67">
        <v>1677520</v>
      </c>
      <c r="H7" s="68">
        <f>G7</f>
        <v>1677520</v>
      </c>
    </row>
    <row r="8" spans="1:8">
      <c r="B8" s="597" t="s">
        <v>99</v>
      </c>
      <c r="C8" s="598"/>
      <c r="D8" s="40"/>
      <c r="E8" s="64">
        <v>0</v>
      </c>
      <c r="F8" s="66">
        <v>0</v>
      </c>
      <c r="G8" s="67">
        <v>971240</v>
      </c>
      <c r="H8" s="68">
        <f>G8</f>
        <v>971240</v>
      </c>
    </row>
    <row r="9" spans="1:8">
      <c r="B9" s="45" t="s">
        <v>100</v>
      </c>
      <c r="C9" s="40"/>
      <c r="D9" s="40"/>
      <c r="E9" s="64">
        <v>0</v>
      </c>
      <c r="F9" s="62"/>
      <c r="G9" s="67">
        <v>4281772</v>
      </c>
      <c r="H9" s="63"/>
    </row>
    <row r="10" spans="1:8">
      <c r="A10" s="370"/>
      <c r="B10" s="617" t="s">
        <v>101</v>
      </c>
      <c r="C10" s="618"/>
      <c r="D10" s="41"/>
      <c r="E10" s="456">
        <v>0</v>
      </c>
      <c r="F10" s="69"/>
      <c r="G10" s="70">
        <v>621693</v>
      </c>
      <c r="H10" s="71"/>
    </row>
    <row r="11" spans="1:8" ht="13.5" thickBot="1">
      <c r="B11" s="46"/>
      <c r="C11" s="47"/>
      <c r="D11" s="47"/>
      <c r="E11" s="48"/>
      <c r="F11" s="49"/>
      <c r="G11" s="50"/>
      <c r="H11" s="51"/>
    </row>
    <row r="12" spans="1:8">
      <c r="B12" s="35"/>
      <c r="C12" s="35"/>
      <c r="D12" s="35"/>
      <c r="E12" s="77"/>
      <c r="F12" s="78"/>
      <c r="G12" s="79"/>
      <c r="H12" s="79"/>
    </row>
    <row r="13" spans="1:8">
      <c r="B13" s="60" t="s">
        <v>102</v>
      </c>
      <c r="D13" s="44"/>
      <c r="E13" s="36"/>
    </row>
    <row r="14" spans="1:8" ht="13.5" thickBot="1">
      <c r="B14" s="72"/>
      <c r="E14" s="36"/>
      <c r="F14" s="615" t="s">
        <v>781</v>
      </c>
      <c r="G14" s="616"/>
    </row>
    <row r="15" spans="1:8">
      <c r="B15" s="605"/>
      <c r="C15" s="606"/>
      <c r="D15" s="606"/>
      <c r="E15" s="609" t="s">
        <v>103</v>
      </c>
      <c r="F15" s="609" t="s">
        <v>104</v>
      </c>
      <c r="G15" s="611"/>
      <c r="H15" s="37"/>
    </row>
    <row r="16" spans="1:8" ht="48" customHeight="1">
      <c r="B16" s="607"/>
      <c r="C16" s="608"/>
      <c r="D16" s="608"/>
      <c r="E16" s="610"/>
      <c r="F16" s="91" t="s">
        <v>105</v>
      </c>
      <c r="G16" s="92" t="s">
        <v>106</v>
      </c>
      <c r="H16" s="36"/>
    </row>
    <row r="17" spans="2:8">
      <c r="B17" s="595" t="s">
        <v>107</v>
      </c>
      <c r="C17" s="596"/>
      <c r="D17" s="596"/>
      <c r="E17" s="42">
        <f>E22</f>
        <v>0</v>
      </c>
      <c r="F17" s="42">
        <v>0</v>
      </c>
      <c r="G17" s="52">
        <v>0</v>
      </c>
    </row>
    <row r="18" spans="2:8">
      <c r="B18" s="597" t="s">
        <v>97</v>
      </c>
      <c r="C18" s="598"/>
      <c r="D18" s="598"/>
      <c r="E18" s="64">
        <v>0</v>
      </c>
      <c r="F18" s="64">
        <v>0</v>
      </c>
      <c r="G18" s="73">
        <v>0</v>
      </c>
    </row>
    <row r="19" spans="2:8">
      <c r="B19" s="597" t="s">
        <v>98</v>
      </c>
      <c r="C19" s="598"/>
      <c r="D19" s="598"/>
      <c r="E19" s="64">
        <v>0</v>
      </c>
      <c r="F19" s="64">
        <v>0</v>
      </c>
      <c r="G19" s="73">
        <v>0</v>
      </c>
      <c r="H19" s="74"/>
    </row>
    <row r="20" spans="2:8">
      <c r="B20" s="597" t="s">
        <v>99</v>
      </c>
      <c r="C20" s="598"/>
      <c r="D20" s="598"/>
      <c r="E20" s="64">
        <v>0</v>
      </c>
      <c r="F20" s="64">
        <v>0</v>
      </c>
      <c r="G20" s="73">
        <v>0</v>
      </c>
    </row>
    <row r="21" spans="2:8">
      <c r="B21" s="45" t="s">
        <v>100</v>
      </c>
      <c r="C21" s="40"/>
      <c r="D21" s="40"/>
      <c r="E21" s="64">
        <v>0</v>
      </c>
      <c r="F21" s="64">
        <v>0</v>
      </c>
      <c r="G21" s="73">
        <v>0</v>
      </c>
    </row>
    <row r="22" spans="2:8">
      <c r="B22" s="597" t="s">
        <v>108</v>
      </c>
      <c r="C22" s="598"/>
      <c r="D22" s="598"/>
      <c r="E22" s="64">
        <f>E10</f>
        <v>0</v>
      </c>
      <c r="F22" s="64">
        <v>0</v>
      </c>
      <c r="G22" s="73">
        <v>0</v>
      </c>
    </row>
    <row r="23" spans="2:8" ht="13.5" thickBot="1">
      <c r="B23" s="599" t="s">
        <v>109</v>
      </c>
      <c r="C23" s="600"/>
      <c r="D23" s="600"/>
      <c r="E23" s="53">
        <v>0</v>
      </c>
      <c r="F23" s="53">
        <v>0</v>
      </c>
      <c r="G23" s="54">
        <v>0</v>
      </c>
    </row>
    <row r="24" spans="2:8">
      <c r="B24" s="35"/>
      <c r="C24" s="35"/>
      <c r="D24" s="35"/>
      <c r="E24" s="75"/>
      <c r="F24" s="75"/>
    </row>
    <row r="25" spans="2:8">
      <c r="B25" s="60" t="s">
        <v>110</v>
      </c>
      <c r="F25" s="75"/>
    </row>
    <row r="26" spans="2:8" ht="13.5" thickBot="1">
      <c r="E26" s="76"/>
      <c r="F26" s="448" t="s">
        <v>781</v>
      </c>
    </row>
    <row r="27" spans="2:8" ht="51">
      <c r="B27" s="93"/>
      <c r="C27" s="94"/>
      <c r="D27" s="94"/>
      <c r="E27" s="97" t="s">
        <v>111</v>
      </c>
      <c r="F27" s="98" t="s">
        <v>112</v>
      </c>
    </row>
    <row r="28" spans="2:8">
      <c r="B28" s="55" t="s">
        <v>113</v>
      </c>
      <c r="C28" s="38"/>
      <c r="D28" s="38"/>
      <c r="E28" s="39">
        <f>E29</f>
        <v>0</v>
      </c>
      <c r="F28" s="455">
        <f>F32</f>
        <v>0</v>
      </c>
    </row>
    <row r="29" spans="2:8">
      <c r="B29" s="601" t="s">
        <v>114</v>
      </c>
      <c r="C29" s="602"/>
      <c r="D29" s="602"/>
      <c r="E29" s="64">
        <v>0</v>
      </c>
      <c r="F29" s="73">
        <v>0</v>
      </c>
    </row>
    <row r="30" spans="2:8">
      <c r="B30" s="56" t="s">
        <v>115</v>
      </c>
      <c r="C30" s="43"/>
      <c r="D30" s="43"/>
      <c r="E30" s="64">
        <v>0</v>
      </c>
      <c r="F30" s="73">
        <v>0</v>
      </c>
    </row>
    <row r="31" spans="2:8">
      <c r="B31" s="57" t="s">
        <v>116</v>
      </c>
      <c r="C31" s="43"/>
      <c r="D31" s="43"/>
      <c r="E31" s="64">
        <v>0</v>
      </c>
      <c r="F31" s="73">
        <v>0</v>
      </c>
    </row>
    <row r="32" spans="2:8" ht="13.5" thickBot="1">
      <c r="B32" s="58" t="s">
        <v>117</v>
      </c>
      <c r="C32" s="59"/>
      <c r="D32" s="59"/>
      <c r="E32" s="53">
        <v>0</v>
      </c>
      <c r="F32" s="54">
        <f>E17</f>
        <v>0</v>
      </c>
    </row>
    <row r="33" spans="2:6">
      <c r="B33" s="35"/>
      <c r="C33" s="35"/>
      <c r="D33" s="35"/>
      <c r="E33" s="75"/>
      <c r="F33" s="75"/>
    </row>
    <row r="34" spans="2:6">
      <c r="B34" s="603" t="s">
        <v>91</v>
      </c>
      <c r="C34" s="603"/>
      <c r="D34" s="603"/>
      <c r="E34" s="603"/>
      <c r="F34" s="603"/>
    </row>
    <row r="35" spans="2:6">
      <c r="B35" s="604" t="s">
        <v>118</v>
      </c>
      <c r="C35" s="604"/>
      <c r="D35" s="604"/>
      <c r="E35" s="604"/>
      <c r="F35" s="604"/>
    </row>
    <row r="36" spans="2:6">
      <c r="B36" s="604" t="s">
        <v>119</v>
      </c>
      <c r="C36" s="604"/>
      <c r="D36" s="604"/>
      <c r="E36" s="604"/>
      <c r="F36" s="604"/>
    </row>
    <row r="37" spans="2:6">
      <c r="B37" s="604" t="s">
        <v>120</v>
      </c>
      <c r="C37" s="604"/>
      <c r="D37" s="604"/>
      <c r="E37" s="604"/>
      <c r="F37" s="604"/>
    </row>
    <row r="38" spans="2:6">
      <c r="B38" s="594" t="s">
        <v>121</v>
      </c>
      <c r="C38" s="594"/>
      <c r="D38" s="594"/>
      <c r="E38" s="594"/>
      <c r="F38" s="594"/>
    </row>
    <row r="39" spans="2:6">
      <c r="B39" s="592"/>
      <c r="C39" s="592"/>
      <c r="D39" s="592"/>
      <c r="E39" s="592"/>
      <c r="F39" s="592"/>
    </row>
    <row r="40" spans="2:6">
      <c r="B40" s="593"/>
      <c r="C40" s="593"/>
      <c r="D40" s="593"/>
      <c r="E40" s="593"/>
      <c r="F40" s="593"/>
    </row>
    <row r="41" spans="2:6">
      <c r="B41" s="592"/>
      <c r="C41" s="592"/>
      <c r="D41" s="592"/>
      <c r="E41" s="592"/>
      <c r="F41" s="592"/>
    </row>
    <row r="42" spans="2:6">
      <c r="B42" s="593"/>
      <c r="C42" s="593"/>
      <c r="D42" s="593"/>
      <c r="E42" s="593"/>
      <c r="F42" s="593"/>
    </row>
    <row r="43" spans="2:6">
      <c r="B43" s="591"/>
      <c r="C43" s="591"/>
      <c r="D43" s="591"/>
      <c r="E43" s="591"/>
      <c r="F43" s="591"/>
    </row>
    <row r="44" spans="2:6">
      <c r="B44" s="591"/>
      <c r="C44" s="591"/>
      <c r="D44" s="591"/>
      <c r="E44" s="591"/>
      <c r="F44" s="591"/>
    </row>
    <row r="45" spans="2:6">
      <c r="B45" s="591"/>
      <c r="C45" s="591"/>
      <c r="D45" s="591"/>
      <c r="E45" s="591"/>
      <c r="F45" s="591"/>
    </row>
  </sheetData>
  <mergeCells count="32">
    <mergeCell ref="B15:D16"/>
    <mergeCell ref="E15:E16"/>
    <mergeCell ref="F15:G15"/>
    <mergeCell ref="B1:C1"/>
    <mergeCell ref="B3:C3"/>
    <mergeCell ref="E3:F3"/>
    <mergeCell ref="G3:H3"/>
    <mergeCell ref="B5:C5"/>
    <mergeCell ref="B6:C6"/>
    <mergeCell ref="B7:C7"/>
    <mergeCell ref="B8:C8"/>
    <mergeCell ref="B10:C10"/>
    <mergeCell ref="F14:G14"/>
    <mergeCell ref="B38:F38"/>
    <mergeCell ref="B17:D17"/>
    <mergeCell ref="B18:D18"/>
    <mergeCell ref="B19:D19"/>
    <mergeCell ref="B20:D20"/>
    <mergeCell ref="B22:D22"/>
    <mergeCell ref="B23:D23"/>
    <mergeCell ref="B29:D29"/>
    <mergeCell ref="B34:F34"/>
    <mergeCell ref="B35:F35"/>
    <mergeCell ref="B36:F36"/>
    <mergeCell ref="B37:F37"/>
    <mergeCell ref="B45:F45"/>
    <mergeCell ref="B39:F39"/>
    <mergeCell ref="B40:F40"/>
    <mergeCell ref="B41:F41"/>
    <mergeCell ref="B42:F42"/>
    <mergeCell ref="B43:F43"/>
    <mergeCell ref="B44:F4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7"/>
  <sheetViews>
    <sheetView showGridLines="0" topLeftCell="C19" workbookViewId="0"/>
  </sheetViews>
  <sheetFormatPr defaultColWidth="16.5703125" defaultRowHeight="12.75"/>
  <cols>
    <col min="1" max="2" width="16.5703125" style="423" hidden="1" customWidth="1"/>
    <col min="3" max="3" width="24.7109375" style="423" customWidth="1"/>
    <col min="4" max="13" width="16.5703125" style="424"/>
    <col min="14" max="15" width="16.5703125" style="434"/>
    <col min="16" max="16384" width="16.5703125" style="423"/>
  </cols>
  <sheetData>
    <row r="1" spans="1:16" ht="19.5" customHeight="1">
      <c r="C1" s="429" t="s">
        <v>762</v>
      </c>
      <c r="N1" s="425"/>
      <c r="O1" s="425"/>
    </row>
    <row r="2" spans="1:16" ht="63" customHeight="1">
      <c r="A2" s="398" t="s">
        <v>447</v>
      </c>
      <c r="B2" s="399"/>
      <c r="C2" s="399"/>
      <c r="D2" s="402" t="s">
        <v>448</v>
      </c>
      <c r="E2" s="397"/>
      <c r="F2" s="395" t="s">
        <v>449</v>
      </c>
      <c r="G2" s="397"/>
      <c r="H2" s="395" t="s">
        <v>450</v>
      </c>
      <c r="I2" s="397"/>
      <c r="J2" s="395" t="s">
        <v>451</v>
      </c>
      <c r="K2" s="396"/>
      <c r="L2" s="396"/>
      <c r="M2" s="397"/>
      <c r="N2" s="218" t="s">
        <v>452</v>
      </c>
      <c r="O2" s="218" t="s">
        <v>453</v>
      </c>
    </row>
    <row r="3" spans="1:16" s="217" customFormat="1" ht="57.75" customHeight="1">
      <c r="A3" s="400"/>
      <c r="B3" s="401"/>
      <c r="C3" s="401"/>
      <c r="D3" s="218" t="s">
        <v>454</v>
      </c>
      <c r="E3" s="218" t="s">
        <v>455</v>
      </c>
      <c r="F3" s="218" t="s">
        <v>456</v>
      </c>
      <c r="G3" s="218" t="s">
        <v>457</v>
      </c>
      <c r="H3" s="218" t="s">
        <v>454</v>
      </c>
      <c r="I3" s="218" t="s">
        <v>458</v>
      </c>
      <c r="J3" s="218" t="s">
        <v>459</v>
      </c>
      <c r="K3" s="218" t="s">
        <v>460</v>
      </c>
      <c r="L3" s="218" t="s">
        <v>461</v>
      </c>
      <c r="M3" s="218" t="s">
        <v>135</v>
      </c>
      <c r="N3" s="218"/>
      <c r="O3" s="218"/>
    </row>
    <row r="4" spans="1:16" s="217" customFormat="1" ht="13.9" customHeight="1">
      <c r="A4" s="394" t="s">
        <v>462</v>
      </c>
      <c r="B4" s="394"/>
      <c r="C4" s="394"/>
      <c r="D4" s="222" t="s">
        <v>463</v>
      </c>
      <c r="E4" s="222" t="s">
        <v>464</v>
      </c>
      <c r="F4" s="222" t="s">
        <v>465</v>
      </c>
      <c r="G4" s="222" t="s">
        <v>466</v>
      </c>
      <c r="H4" s="222" t="s">
        <v>467</v>
      </c>
      <c r="I4" s="222" t="s">
        <v>468</v>
      </c>
      <c r="J4" s="222" t="s">
        <v>469</v>
      </c>
      <c r="K4" s="222" t="s">
        <v>470</v>
      </c>
      <c r="L4" s="222" t="s">
        <v>471</v>
      </c>
      <c r="M4" s="222">
        <v>100</v>
      </c>
      <c r="N4" s="222">
        <v>110</v>
      </c>
      <c r="O4" s="222">
        <v>120</v>
      </c>
    </row>
    <row r="5" spans="1:16" ht="13.9" customHeight="1">
      <c r="A5" s="109" t="s">
        <v>463</v>
      </c>
      <c r="B5" s="109" t="s">
        <v>472</v>
      </c>
      <c r="C5" s="109" t="s">
        <v>473</v>
      </c>
      <c r="D5" s="457">
        <v>13553.08044</v>
      </c>
      <c r="E5" s="221">
        <v>0</v>
      </c>
      <c r="F5" s="221">
        <v>0</v>
      </c>
      <c r="G5" s="221">
        <v>0</v>
      </c>
      <c r="H5" s="221">
        <v>0</v>
      </c>
      <c r="I5" s="221">
        <v>0</v>
      </c>
      <c r="J5" s="457">
        <v>1084.2464352</v>
      </c>
      <c r="K5" s="221">
        <v>0</v>
      </c>
      <c r="L5" s="221">
        <v>0</v>
      </c>
      <c r="M5" s="457">
        <v>1084.2464352</v>
      </c>
      <c r="N5" s="115">
        <v>1.769227123078258E-3</v>
      </c>
      <c r="O5" s="115"/>
      <c r="P5" s="426"/>
    </row>
    <row r="6" spans="1:16" ht="13.9" customHeight="1">
      <c r="A6" s="109" t="s">
        <v>463</v>
      </c>
      <c r="B6" s="109" t="s">
        <v>474</v>
      </c>
      <c r="C6" s="109" t="s">
        <v>475</v>
      </c>
      <c r="D6" s="221">
        <v>109863.82445905831</v>
      </c>
      <c r="E6" s="221">
        <v>0</v>
      </c>
      <c r="F6" s="221">
        <v>0</v>
      </c>
      <c r="G6" s="221">
        <v>0</v>
      </c>
      <c r="H6" s="221">
        <v>0</v>
      </c>
      <c r="I6" s="221">
        <v>0</v>
      </c>
      <c r="J6" s="221">
        <v>8789.105956724663</v>
      </c>
      <c r="K6" s="221">
        <v>0</v>
      </c>
      <c r="L6" s="221">
        <v>0</v>
      </c>
      <c r="M6" s="221">
        <v>8789.105956724663</v>
      </c>
      <c r="N6" s="115">
        <v>1.43416885141777E-2</v>
      </c>
      <c r="O6" s="115"/>
    </row>
    <row r="7" spans="1:16" ht="13.9" customHeight="1">
      <c r="A7" s="109" t="s">
        <v>463</v>
      </c>
      <c r="B7" s="109" t="s">
        <v>476</v>
      </c>
      <c r="C7" s="109" t="s">
        <v>477</v>
      </c>
      <c r="D7" s="221">
        <v>196861.56716000004</v>
      </c>
      <c r="E7" s="221">
        <v>0</v>
      </c>
      <c r="F7" s="221">
        <v>0</v>
      </c>
      <c r="G7" s="221">
        <v>0</v>
      </c>
      <c r="H7" s="221">
        <v>0</v>
      </c>
      <c r="I7" s="221">
        <v>0</v>
      </c>
      <c r="J7" s="221">
        <v>14485.033040880004</v>
      </c>
      <c r="K7" s="221">
        <v>0</v>
      </c>
      <c r="L7" s="221">
        <v>0</v>
      </c>
      <c r="M7" s="221">
        <v>14485.033040880004</v>
      </c>
      <c r="N7" s="115">
        <v>2.3636059573377735E-2</v>
      </c>
      <c r="O7" s="115"/>
    </row>
    <row r="8" spans="1:16" ht="13.9" customHeight="1">
      <c r="A8" s="109" t="s">
        <v>463</v>
      </c>
      <c r="B8" s="109" t="s">
        <v>478</v>
      </c>
      <c r="C8" s="109" t="s">
        <v>479</v>
      </c>
      <c r="D8" s="221">
        <v>20628.433579284741</v>
      </c>
      <c r="E8" s="221">
        <v>0</v>
      </c>
      <c r="F8" s="221">
        <v>0</v>
      </c>
      <c r="G8" s="221">
        <v>0</v>
      </c>
      <c r="H8" s="221">
        <v>0</v>
      </c>
      <c r="I8" s="221">
        <v>0</v>
      </c>
      <c r="J8" s="221">
        <v>1058.7419223427796</v>
      </c>
      <c r="K8" s="221">
        <v>0</v>
      </c>
      <c r="L8" s="221">
        <v>0</v>
      </c>
      <c r="M8" s="221">
        <v>1058.7419223427796</v>
      </c>
      <c r="N8" s="115">
        <v>1.7276099459836716E-3</v>
      </c>
      <c r="O8" s="115"/>
    </row>
    <row r="9" spans="1:16" ht="13.9" customHeight="1">
      <c r="A9" s="109" t="s">
        <v>463</v>
      </c>
      <c r="B9" s="109" t="s">
        <v>480</v>
      </c>
      <c r="C9" s="109" t="s">
        <v>763</v>
      </c>
      <c r="D9" s="221">
        <v>7340.1531099999993</v>
      </c>
      <c r="E9" s="221">
        <v>0</v>
      </c>
      <c r="F9" s="221">
        <v>0</v>
      </c>
      <c r="G9" s="221">
        <v>0</v>
      </c>
      <c r="H9" s="221">
        <v>0</v>
      </c>
      <c r="I9" s="221">
        <v>0</v>
      </c>
      <c r="J9" s="221">
        <v>587.2122488</v>
      </c>
      <c r="K9" s="221">
        <v>0</v>
      </c>
      <c r="L9" s="221">
        <v>0</v>
      </c>
      <c r="M9" s="221">
        <v>587.2122488</v>
      </c>
      <c r="N9" s="115">
        <v>9.5818792098597086E-4</v>
      </c>
      <c r="O9" s="115"/>
    </row>
    <row r="10" spans="1:16" ht="13.9" customHeight="1">
      <c r="A10" s="109" t="s">
        <v>463</v>
      </c>
      <c r="B10" s="109" t="s">
        <v>481</v>
      </c>
      <c r="C10" s="109" t="s">
        <v>482</v>
      </c>
      <c r="D10" s="221">
        <v>185765.14880793827</v>
      </c>
      <c r="E10" s="221">
        <v>0</v>
      </c>
      <c r="F10" s="221">
        <v>0</v>
      </c>
      <c r="G10" s="221">
        <v>0</v>
      </c>
      <c r="H10" s="221">
        <v>0</v>
      </c>
      <c r="I10" s="221">
        <v>0</v>
      </c>
      <c r="J10" s="221">
        <v>15912.437102980295</v>
      </c>
      <c r="K10" s="221">
        <v>0</v>
      </c>
      <c r="L10" s="221">
        <v>0</v>
      </c>
      <c r="M10" s="221">
        <v>15912.437102980295</v>
      </c>
      <c r="N10" s="115">
        <v>2.5965236686875996E-2</v>
      </c>
      <c r="O10" s="115"/>
    </row>
    <row r="11" spans="1:16" ht="13.9" customHeight="1">
      <c r="A11" s="109" t="s">
        <v>463</v>
      </c>
      <c r="B11" s="109" t="s">
        <v>483</v>
      </c>
      <c r="C11" s="109" t="s">
        <v>484</v>
      </c>
      <c r="D11" s="221">
        <v>2257.6650043699228</v>
      </c>
      <c r="E11" s="221">
        <v>0</v>
      </c>
      <c r="F11" s="221">
        <v>0</v>
      </c>
      <c r="G11" s="221">
        <v>0</v>
      </c>
      <c r="H11" s="221">
        <v>0</v>
      </c>
      <c r="I11" s="221">
        <v>0</v>
      </c>
      <c r="J11" s="221">
        <v>270.91980052439067</v>
      </c>
      <c r="K11" s="221">
        <v>0</v>
      </c>
      <c r="L11" s="221">
        <v>0</v>
      </c>
      <c r="M11" s="221">
        <v>270.91980052439067</v>
      </c>
      <c r="N11" s="115">
        <v>4.4207538406920206E-4</v>
      </c>
      <c r="O11" s="115"/>
    </row>
    <row r="12" spans="1:16" ht="13.9" customHeight="1">
      <c r="A12" s="109" t="s">
        <v>463</v>
      </c>
      <c r="B12" s="109" t="s">
        <v>485</v>
      </c>
      <c r="C12" s="109" t="s">
        <v>486</v>
      </c>
      <c r="D12" s="221">
        <v>28407.462480000002</v>
      </c>
      <c r="E12" s="221">
        <v>0</v>
      </c>
      <c r="F12" s="221">
        <v>0</v>
      </c>
      <c r="G12" s="221">
        <v>0</v>
      </c>
      <c r="H12" s="221">
        <v>0</v>
      </c>
      <c r="I12" s="221">
        <v>0</v>
      </c>
      <c r="J12" s="221">
        <v>4779.0609815999996</v>
      </c>
      <c r="K12" s="221">
        <v>0</v>
      </c>
      <c r="L12" s="221">
        <v>0</v>
      </c>
      <c r="M12" s="221">
        <v>4779.0609815999996</v>
      </c>
      <c r="N12" s="115">
        <v>7.7982680292899183E-3</v>
      </c>
      <c r="O12" s="115"/>
    </row>
    <row r="13" spans="1:16" ht="13.9" customHeight="1">
      <c r="A13" s="109" t="s">
        <v>463</v>
      </c>
      <c r="B13" s="109" t="s">
        <v>487</v>
      </c>
      <c r="C13" s="109" t="s">
        <v>488</v>
      </c>
      <c r="D13" s="221">
        <v>5686.0828099999999</v>
      </c>
      <c r="E13" s="221">
        <v>0</v>
      </c>
      <c r="F13" s="221">
        <v>0</v>
      </c>
      <c r="G13" s="221">
        <v>0</v>
      </c>
      <c r="H13" s="221">
        <v>0</v>
      </c>
      <c r="I13" s="221">
        <v>0</v>
      </c>
      <c r="J13" s="221">
        <v>454.88662479999999</v>
      </c>
      <c r="K13" s="221">
        <v>0</v>
      </c>
      <c r="L13" s="221">
        <v>0</v>
      </c>
      <c r="M13" s="221">
        <v>454.88662479999999</v>
      </c>
      <c r="N13" s="115">
        <v>7.4226460737519514E-4</v>
      </c>
      <c r="O13" s="115"/>
    </row>
    <row r="14" spans="1:16" ht="13.9" customHeight="1">
      <c r="A14" s="109" t="s">
        <v>463</v>
      </c>
      <c r="B14" s="109" t="s">
        <v>489</v>
      </c>
      <c r="C14" s="109" t="s">
        <v>490</v>
      </c>
      <c r="D14" s="221">
        <v>7250.7472160000007</v>
      </c>
      <c r="E14" s="221">
        <v>0</v>
      </c>
      <c r="F14" s="221">
        <v>0</v>
      </c>
      <c r="G14" s="221">
        <v>0</v>
      </c>
      <c r="H14" s="221">
        <v>0</v>
      </c>
      <c r="I14" s="221">
        <v>0</v>
      </c>
      <c r="J14" s="221">
        <v>870.08966592000002</v>
      </c>
      <c r="K14" s="221">
        <v>0</v>
      </c>
      <c r="L14" s="221">
        <v>0</v>
      </c>
      <c r="M14" s="221">
        <v>870.08966592000002</v>
      </c>
      <c r="N14" s="115">
        <v>1.4197752341900108E-3</v>
      </c>
      <c r="O14" s="115"/>
    </row>
    <row r="15" spans="1:16" ht="13.9" customHeight="1">
      <c r="A15" s="109" t="s">
        <v>463</v>
      </c>
      <c r="B15" s="109" t="s">
        <v>491</v>
      </c>
      <c r="C15" s="109" t="s">
        <v>492</v>
      </c>
      <c r="D15" s="221">
        <v>93236.122396650957</v>
      </c>
      <c r="E15" s="221">
        <v>0</v>
      </c>
      <c r="F15" s="221">
        <v>0</v>
      </c>
      <c r="G15" s="221">
        <v>0</v>
      </c>
      <c r="H15" s="221">
        <v>0</v>
      </c>
      <c r="I15" s="221">
        <v>0</v>
      </c>
      <c r="J15" s="221">
        <v>10724.781605398111</v>
      </c>
      <c r="K15" s="221">
        <v>0</v>
      </c>
      <c r="L15" s="221">
        <v>0</v>
      </c>
      <c r="M15" s="221">
        <v>10724.781605398111</v>
      </c>
      <c r="N15" s="115">
        <v>1.7500241540440088E-2</v>
      </c>
      <c r="O15" s="115"/>
    </row>
    <row r="16" spans="1:16" ht="13.9" customHeight="1">
      <c r="A16" s="109" t="s">
        <v>463</v>
      </c>
      <c r="B16" s="109" t="s">
        <v>493</v>
      </c>
      <c r="C16" s="109" t="s">
        <v>494</v>
      </c>
      <c r="D16" s="221">
        <v>74974.694879999995</v>
      </c>
      <c r="E16" s="221">
        <v>0</v>
      </c>
      <c r="F16" s="221">
        <v>0</v>
      </c>
      <c r="G16" s="221">
        <v>0</v>
      </c>
      <c r="H16" s="221">
        <v>0</v>
      </c>
      <c r="I16" s="221">
        <v>0</v>
      </c>
      <c r="J16" s="221">
        <v>5997.9755904000003</v>
      </c>
      <c r="K16" s="221">
        <v>0</v>
      </c>
      <c r="L16" s="221">
        <v>0</v>
      </c>
      <c r="M16" s="221">
        <v>5997.9755904000003</v>
      </c>
      <c r="N16" s="115">
        <v>9.7872409385782854E-3</v>
      </c>
      <c r="O16" s="115"/>
    </row>
    <row r="17" spans="1:15" ht="13.9" customHeight="1">
      <c r="A17" s="109" t="s">
        <v>463</v>
      </c>
      <c r="B17" s="109" t="s">
        <v>495</v>
      </c>
      <c r="C17" s="109" t="s">
        <v>496</v>
      </c>
      <c r="D17" s="221">
        <v>71033.048250000007</v>
      </c>
      <c r="E17" s="221">
        <v>0</v>
      </c>
      <c r="F17" s="221">
        <v>0</v>
      </c>
      <c r="G17" s="221">
        <v>0</v>
      </c>
      <c r="H17" s="221">
        <v>0</v>
      </c>
      <c r="I17" s="221">
        <v>0</v>
      </c>
      <c r="J17" s="221">
        <v>5682.6438600000001</v>
      </c>
      <c r="K17" s="221">
        <v>0</v>
      </c>
      <c r="L17" s="221">
        <v>0</v>
      </c>
      <c r="M17" s="221">
        <v>5682.6438600000001</v>
      </c>
      <c r="N17" s="115">
        <v>9.272696060145762E-3</v>
      </c>
      <c r="O17" s="115"/>
    </row>
    <row r="18" spans="1:15" ht="13.9" customHeight="1">
      <c r="A18" s="109" t="s">
        <v>463</v>
      </c>
      <c r="B18" s="109" t="s">
        <v>497</v>
      </c>
      <c r="C18" s="109" t="s">
        <v>498</v>
      </c>
      <c r="D18" s="221">
        <v>23917.480670000001</v>
      </c>
      <c r="E18" s="221">
        <v>0</v>
      </c>
      <c r="F18" s="221">
        <v>0</v>
      </c>
      <c r="G18" s="221">
        <v>0</v>
      </c>
      <c r="H18" s="221">
        <v>0</v>
      </c>
      <c r="I18" s="221">
        <v>0</v>
      </c>
      <c r="J18" s="221">
        <v>1913.3984536</v>
      </c>
      <c r="K18" s="221">
        <v>0</v>
      </c>
      <c r="L18" s="221">
        <v>0</v>
      </c>
      <c r="M18" s="221">
        <v>1913.3984536</v>
      </c>
      <c r="N18" s="115">
        <v>3.1222020487811663E-3</v>
      </c>
      <c r="O18" s="115"/>
    </row>
    <row r="19" spans="1:15" ht="13.9" customHeight="1">
      <c r="A19" s="109" t="s">
        <v>463</v>
      </c>
      <c r="B19" s="109" t="s">
        <v>499</v>
      </c>
      <c r="C19" s="109" t="s">
        <v>500</v>
      </c>
      <c r="D19" s="221">
        <v>67936.838824999999</v>
      </c>
      <c r="E19" s="221">
        <v>0</v>
      </c>
      <c r="F19" s="221">
        <v>0</v>
      </c>
      <c r="G19" s="221">
        <v>0</v>
      </c>
      <c r="H19" s="221">
        <v>0</v>
      </c>
      <c r="I19" s="221">
        <v>0</v>
      </c>
      <c r="J19" s="221">
        <v>7098.4391583199995</v>
      </c>
      <c r="K19" s="221">
        <v>0</v>
      </c>
      <c r="L19" s="221">
        <v>0</v>
      </c>
      <c r="M19" s="221">
        <v>7098.4391583199995</v>
      </c>
      <c r="N19" s="115">
        <v>1.1582930487665342E-2</v>
      </c>
      <c r="O19" s="115"/>
    </row>
    <row r="20" spans="1:15" ht="13.9" customHeight="1">
      <c r="A20" s="109" t="s">
        <v>463</v>
      </c>
      <c r="B20" s="109" t="s">
        <v>501</v>
      </c>
      <c r="C20" s="109" t="s">
        <v>502</v>
      </c>
      <c r="D20" s="221">
        <v>59128.350189999997</v>
      </c>
      <c r="E20" s="221">
        <v>0</v>
      </c>
      <c r="F20" s="221">
        <v>0</v>
      </c>
      <c r="G20" s="221">
        <v>0</v>
      </c>
      <c r="H20" s="221">
        <v>0</v>
      </c>
      <c r="I20" s="221">
        <v>0</v>
      </c>
      <c r="J20" s="221">
        <v>5623.1709920000003</v>
      </c>
      <c r="K20" s="221">
        <v>0</v>
      </c>
      <c r="L20" s="221">
        <v>0</v>
      </c>
      <c r="M20" s="221">
        <v>5623.1709920000003</v>
      </c>
      <c r="N20" s="115">
        <v>9.1756507688384933E-3</v>
      </c>
      <c r="O20" s="115"/>
    </row>
    <row r="21" spans="1:15" ht="13.9" customHeight="1">
      <c r="A21" s="109" t="s">
        <v>463</v>
      </c>
      <c r="B21" s="109" t="s">
        <v>503</v>
      </c>
      <c r="C21" s="109" t="s">
        <v>504</v>
      </c>
      <c r="D21" s="221">
        <v>152458.83204140555</v>
      </c>
      <c r="E21" s="221">
        <v>0</v>
      </c>
      <c r="F21" s="221">
        <v>0</v>
      </c>
      <c r="G21" s="221">
        <v>0</v>
      </c>
      <c r="H21" s="221">
        <v>0</v>
      </c>
      <c r="I21" s="221">
        <v>0</v>
      </c>
      <c r="J21" s="221">
        <v>11214.366588912444</v>
      </c>
      <c r="K21" s="221">
        <v>0</v>
      </c>
      <c r="L21" s="221">
        <v>0</v>
      </c>
      <c r="M21" s="221">
        <v>11214.366588912444</v>
      </c>
      <c r="N21" s="115">
        <v>1.8299125450743747E-2</v>
      </c>
      <c r="O21" s="115"/>
    </row>
    <row r="22" spans="1:15" ht="13.9" customHeight="1">
      <c r="A22" s="109" t="s">
        <v>463</v>
      </c>
      <c r="B22" s="109" t="s">
        <v>505</v>
      </c>
      <c r="C22" s="109" t="s">
        <v>506</v>
      </c>
      <c r="D22" s="221">
        <v>27263.470370000003</v>
      </c>
      <c r="E22" s="221">
        <v>0</v>
      </c>
      <c r="F22" s="221">
        <v>0</v>
      </c>
      <c r="G22" s="221">
        <v>0</v>
      </c>
      <c r="H22" s="221">
        <v>0</v>
      </c>
      <c r="I22" s="221">
        <v>0</v>
      </c>
      <c r="J22" s="221">
        <v>2181.0776295999999</v>
      </c>
      <c r="K22" s="221">
        <v>0</v>
      </c>
      <c r="L22" s="221">
        <v>0</v>
      </c>
      <c r="M22" s="221">
        <v>2181.0776295999999</v>
      </c>
      <c r="N22" s="115">
        <v>3.5589895198647869E-3</v>
      </c>
      <c r="O22" s="115"/>
    </row>
    <row r="23" spans="1:15" ht="13.9" customHeight="1">
      <c r="A23" s="109" t="s">
        <v>463</v>
      </c>
      <c r="B23" s="109" t="s">
        <v>507</v>
      </c>
      <c r="C23" s="109" t="s">
        <v>508</v>
      </c>
      <c r="D23" s="221">
        <v>7923.3647379096183</v>
      </c>
      <c r="E23" s="221">
        <v>0</v>
      </c>
      <c r="F23" s="221">
        <v>0</v>
      </c>
      <c r="G23" s="221">
        <v>0</v>
      </c>
      <c r="H23" s="221">
        <v>0</v>
      </c>
      <c r="I23" s="221">
        <v>0</v>
      </c>
      <c r="J23" s="221">
        <v>950.80376854915414</v>
      </c>
      <c r="K23" s="221">
        <v>0</v>
      </c>
      <c r="L23" s="221">
        <v>0</v>
      </c>
      <c r="M23" s="221">
        <v>950.80376854915414</v>
      </c>
      <c r="N23" s="115">
        <v>1.5514810668774666E-3</v>
      </c>
      <c r="O23" s="115"/>
    </row>
    <row r="24" spans="1:15" ht="13.9" customHeight="1">
      <c r="A24" s="109" t="s">
        <v>463</v>
      </c>
      <c r="B24" s="109" t="s">
        <v>509</v>
      </c>
      <c r="C24" s="109" t="s">
        <v>510</v>
      </c>
      <c r="D24" s="221">
        <v>43.617735000000003</v>
      </c>
      <c r="E24" s="221">
        <v>0</v>
      </c>
      <c r="F24" s="221">
        <v>0</v>
      </c>
      <c r="G24" s="221">
        <v>0</v>
      </c>
      <c r="H24" s="221">
        <v>0</v>
      </c>
      <c r="I24" s="221">
        <v>0</v>
      </c>
      <c r="J24" s="221">
        <v>5.2341281999999998</v>
      </c>
      <c r="K24" s="221">
        <v>0</v>
      </c>
      <c r="L24" s="221">
        <v>0</v>
      </c>
      <c r="M24" s="221">
        <v>5.2341281999999998</v>
      </c>
      <c r="N24" s="115">
        <v>8.5408273216048119E-6</v>
      </c>
      <c r="O24" s="115"/>
    </row>
    <row r="25" spans="1:15" ht="13.9" customHeight="1">
      <c r="A25" s="109" t="s">
        <v>463</v>
      </c>
      <c r="B25" s="109" t="s">
        <v>511</v>
      </c>
      <c r="C25" s="109" t="s">
        <v>512</v>
      </c>
      <c r="D25" s="221">
        <v>9133.3705849999988</v>
      </c>
      <c r="E25" s="221">
        <v>0</v>
      </c>
      <c r="F25" s="221">
        <v>0</v>
      </c>
      <c r="G25" s="221">
        <v>0</v>
      </c>
      <c r="H25" s="221">
        <v>0</v>
      </c>
      <c r="I25" s="221">
        <v>0</v>
      </c>
      <c r="J25" s="221">
        <v>1096.0044701999998</v>
      </c>
      <c r="K25" s="221">
        <v>0</v>
      </c>
      <c r="L25" s="221">
        <v>0</v>
      </c>
      <c r="M25" s="221">
        <v>1096.0044701999998</v>
      </c>
      <c r="N25" s="115">
        <v>1.7884133834714187E-3</v>
      </c>
      <c r="O25" s="115"/>
    </row>
    <row r="26" spans="1:15" ht="13.9" customHeight="1">
      <c r="A26" s="109" t="s">
        <v>463</v>
      </c>
      <c r="B26" s="109" t="s">
        <v>513</v>
      </c>
      <c r="C26" s="109" t="s">
        <v>514</v>
      </c>
      <c r="D26" s="221">
        <v>41588.477145009034</v>
      </c>
      <c r="E26" s="221">
        <v>0</v>
      </c>
      <c r="F26" s="221">
        <v>0</v>
      </c>
      <c r="G26" s="221">
        <v>0</v>
      </c>
      <c r="H26" s="221">
        <v>0</v>
      </c>
      <c r="I26" s="221">
        <v>0</v>
      </c>
      <c r="J26" s="221">
        <v>3327.0781716007227</v>
      </c>
      <c r="K26" s="221">
        <v>0</v>
      </c>
      <c r="L26" s="221">
        <v>0</v>
      </c>
      <c r="M26" s="221">
        <v>3327.0781716007227</v>
      </c>
      <c r="N26" s="115">
        <v>5.4289843625004129E-3</v>
      </c>
      <c r="O26" s="115"/>
    </row>
    <row r="27" spans="1:15" ht="13.9" customHeight="1">
      <c r="A27" s="109" t="s">
        <v>463</v>
      </c>
      <c r="B27" s="109" t="s">
        <v>515</v>
      </c>
      <c r="C27" s="109" t="s">
        <v>516</v>
      </c>
      <c r="D27" s="221">
        <v>2389.7687977972728</v>
      </c>
      <c r="E27" s="221">
        <v>0</v>
      </c>
      <c r="F27" s="221">
        <v>0</v>
      </c>
      <c r="G27" s="221">
        <v>0</v>
      </c>
      <c r="H27" s="221">
        <v>0</v>
      </c>
      <c r="I27" s="221">
        <v>0</v>
      </c>
      <c r="J27" s="221">
        <v>286.77225573567267</v>
      </c>
      <c r="K27" s="221">
        <v>0</v>
      </c>
      <c r="L27" s="221">
        <v>0</v>
      </c>
      <c r="M27" s="221">
        <v>286.77225573567267</v>
      </c>
      <c r="N27" s="115">
        <v>4.6794274486159422E-4</v>
      </c>
      <c r="O27" s="115"/>
    </row>
    <row r="28" spans="1:15" ht="13.9" customHeight="1">
      <c r="A28" s="109" t="s">
        <v>463</v>
      </c>
      <c r="B28" s="109" t="s">
        <v>517</v>
      </c>
      <c r="C28" s="109" t="s">
        <v>518</v>
      </c>
      <c r="D28" s="221">
        <v>133272.18418596601</v>
      </c>
      <c r="E28" s="221">
        <v>0</v>
      </c>
      <c r="F28" s="221">
        <v>0</v>
      </c>
      <c r="G28" s="221">
        <v>0</v>
      </c>
      <c r="H28" s="221">
        <v>0</v>
      </c>
      <c r="I28" s="221">
        <v>0</v>
      </c>
      <c r="J28" s="221">
        <v>10661.774734877285</v>
      </c>
      <c r="K28" s="221">
        <v>0</v>
      </c>
      <c r="L28" s="221">
        <v>0</v>
      </c>
      <c r="M28" s="221">
        <v>10661.774734877285</v>
      </c>
      <c r="N28" s="115">
        <v>1.7397429614436234E-2</v>
      </c>
      <c r="O28" s="115"/>
    </row>
    <row r="29" spans="1:15" ht="13.9" customHeight="1">
      <c r="A29" s="109" t="s">
        <v>463</v>
      </c>
      <c r="B29" s="109" t="s">
        <v>519</v>
      </c>
      <c r="C29" s="109" t="s">
        <v>520</v>
      </c>
      <c r="D29" s="221">
        <v>72757.328355000005</v>
      </c>
      <c r="E29" s="221">
        <v>0</v>
      </c>
      <c r="F29" s="221">
        <v>0</v>
      </c>
      <c r="G29" s="221">
        <v>0</v>
      </c>
      <c r="H29" s="221">
        <v>0</v>
      </c>
      <c r="I29" s="221">
        <v>0</v>
      </c>
      <c r="J29" s="221">
        <v>7040.4810334000003</v>
      </c>
      <c r="K29" s="221">
        <v>0</v>
      </c>
      <c r="L29" s="221">
        <v>0</v>
      </c>
      <c r="M29" s="221">
        <v>7040.4810334000003</v>
      </c>
      <c r="N29" s="115">
        <v>1.1488356889558647E-2</v>
      </c>
      <c r="O29" s="115"/>
    </row>
    <row r="30" spans="1:15" ht="13.9" customHeight="1">
      <c r="A30" s="109" t="s">
        <v>463</v>
      </c>
      <c r="B30" s="109" t="s">
        <v>521</v>
      </c>
      <c r="C30" s="109" t="s">
        <v>522</v>
      </c>
      <c r="D30" s="221">
        <v>12700.718875</v>
      </c>
      <c r="E30" s="221">
        <v>0</v>
      </c>
      <c r="F30" s="221">
        <v>0</v>
      </c>
      <c r="G30" s="221">
        <v>0</v>
      </c>
      <c r="H30" s="221">
        <v>0</v>
      </c>
      <c r="I30" s="221">
        <v>0</v>
      </c>
      <c r="J30" s="221">
        <v>1016.05751</v>
      </c>
      <c r="K30" s="221">
        <v>0</v>
      </c>
      <c r="L30" s="221">
        <v>0</v>
      </c>
      <c r="M30" s="221">
        <v>1016.05751</v>
      </c>
      <c r="N30" s="115">
        <v>1.6579593411047431E-3</v>
      </c>
      <c r="O30" s="115"/>
    </row>
    <row r="31" spans="1:15" ht="13.9" customHeight="1">
      <c r="A31" s="109" t="s">
        <v>463</v>
      </c>
      <c r="B31" s="109" t="s">
        <v>523</v>
      </c>
      <c r="C31" s="109" t="s">
        <v>524</v>
      </c>
      <c r="D31" s="221">
        <v>71492.720617333616</v>
      </c>
      <c r="E31" s="221">
        <v>0</v>
      </c>
      <c r="F31" s="221">
        <v>0</v>
      </c>
      <c r="G31" s="221">
        <v>0</v>
      </c>
      <c r="H31" s="221">
        <v>0</v>
      </c>
      <c r="I31" s="221">
        <v>0</v>
      </c>
      <c r="J31" s="221">
        <v>7848.4734856800333</v>
      </c>
      <c r="K31" s="221">
        <v>0</v>
      </c>
      <c r="L31" s="221">
        <v>0</v>
      </c>
      <c r="M31" s="221">
        <v>7848.4734856800333</v>
      </c>
      <c r="N31" s="115">
        <v>1.2806804537074003E-2</v>
      </c>
      <c r="O31" s="115"/>
    </row>
    <row r="32" spans="1:15" ht="13.9" customHeight="1">
      <c r="A32" s="109" t="s">
        <v>463</v>
      </c>
      <c r="B32" s="109" t="s">
        <v>525</v>
      </c>
      <c r="C32" s="109" t="s">
        <v>526</v>
      </c>
      <c r="D32" s="221">
        <v>183175.84298545591</v>
      </c>
      <c r="E32" s="221">
        <v>0</v>
      </c>
      <c r="F32" s="221">
        <v>0</v>
      </c>
      <c r="G32" s="221">
        <v>0</v>
      </c>
      <c r="H32" s="221">
        <v>0</v>
      </c>
      <c r="I32" s="221">
        <v>0</v>
      </c>
      <c r="J32" s="221">
        <v>14862.028175836465</v>
      </c>
      <c r="K32" s="221">
        <v>0</v>
      </c>
      <c r="L32" s="221">
        <v>0</v>
      </c>
      <c r="M32" s="221">
        <v>14862.028175836465</v>
      </c>
      <c r="N32" s="115">
        <v>2.4251224167311115E-2</v>
      </c>
      <c r="O32" s="115"/>
    </row>
    <row r="33" spans="1:15" ht="13.9" customHeight="1">
      <c r="A33" s="109" t="s">
        <v>463</v>
      </c>
      <c r="B33" s="109" t="s">
        <v>527</v>
      </c>
      <c r="C33" s="109" t="s">
        <v>764</v>
      </c>
      <c r="D33" s="221">
        <v>61421.651550000002</v>
      </c>
      <c r="E33" s="221">
        <v>0</v>
      </c>
      <c r="F33" s="221">
        <v>0</v>
      </c>
      <c r="G33" s="221">
        <v>0</v>
      </c>
      <c r="H33" s="221">
        <v>0</v>
      </c>
      <c r="I33" s="221">
        <v>0</v>
      </c>
      <c r="J33" s="221">
        <v>6436.9346219999998</v>
      </c>
      <c r="K33" s="221">
        <v>0</v>
      </c>
      <c r="L33" s="221">
        <v>0</v>
      </c>
      <c r="M33" s="221">
        <v>6436.9346219999998</v>
      </c>
      <c r="N33" s="115">
        <v>1.050351557819343E-2</v>
      </c>
      <c r="O33" s="115"/>
    </row>
    <row r="34" spans="1:15" ht="13.9" customHeight="1">
      <c r="A34" s="109" t="s">
        <v>463</v>
      </c>
      <c r="B34" s="109" t="s">
        <v>528</v>
      </c>
      <c r="C34" s="109" t="s">
        <v>529</v>
      </c>
      <c r="D34" s="221">
        <v>137256.69431658706</v>
      </c>
      <c r="E34" s="221">
        <v>0</v>
      </c>
      <c r="F34" s="221">
        <v>0</v>
      </c>
      <c r="G34" s="221">
        <v>0</v>
      </c>
      <c r="H34" s="221">
        <v>0</v>
      </c>
      <c r="I34" s="221">
        <v>0</v>
      </c>
      <c r="J34" s="221">
        <v>10980.535545326966</v>
      </c>
      <c r="K34" s="221">
        <v>0</v>
      </c>
      <c r="L34" s="221">
        <v>0</v>
      </c>
      <c r="M34" s="221">
        <v>10980.535545326966</v>
      </c>
      <c r="N34" s="115">
        <v>1.7917569919548654E-2</v>
      </c>
      <c r="O34" s="115"/>
    </row>
    <row r="35" spans="1:15" ht="13.9" customHeight="1">
      <c r="A35" s="109" t="s">
        <v>463</v>
      </c>
      <c r="B35" s="109" t="s">
        <v>530</v>
      </c>
      <c r="C35" s="109" t="s">
        <v>531</v>
      </c>
      <c r="D35" s="221">
        <v>7605.099110000001</v>
      </c>
      <c r="E35" s="221">
        <v>0</v>
      </c>
      <c r="F35" s="221">
        <v>0</v>
      </c>
      <c r="G35" s="221">
        <v>0</v>
      </c>
      <c r="H35" s="221">
        <v>0</v>
      </c>
      <c r="I35" s="221">
        <v>0</v>
      </c>
      <c r="J35" s="221">
        <v>912.61189320000005</v>
      </c>
      <c r="K35" s="221">
        <v>0</v>
      </c>
      <c r="L35" s="221">
        <v>0</v>
      </c>
      <c r="M35" s="221">
        <v>912.61189320000005</v>
      </c>
      <c r="N35" s="115">
        <v>1.489161192395718E-3</v>
      </c>
      <c r="O35" s="115"/>
    </row>
    <row r="36" spans="1:15" ht="13.9" customHeight="1">
      <c r="A36" s="109" t="s">
        <v>463</v>
      </c>
      <c r="B36" s="109" t="s">
        <v>532</v>
      </c>
      <c r="C36" s="109" t="s">
        <v>533</v>
      </c>
      <c r="D36" s="221">
        <v>74660.716039999985</v>
      </c>
      <c r="E36" s="221">
        <v>0</v>
      </c>
      <c r="F36" s="221">
        <v>0</v>
      </c>
      <c r="G36" s="221">
        <v>0</v>
      </c>
      <c r="H36" s="221">
        <v>0</v>
      </c>
      <c r="I36" s="221">
        <v>0</v>
      </c>
      <c r="J36" s="221">
        <v>5972.8572831999991</v>
      </c>
      <c r="K36" s="221">
        <v>0</v>
      </c>
      <c r="L36" s="221">
        <v>0</v>
      </c>
      <c r="M36" s="221">
        <v>5972.8572831999991</v>
      </c>
      <c r="N36" s="115">
        <v>9.7462539554153162E-3</v>
      </c>
      <c r="O36" s="115"/>
    </row>
    <row r="37" spans="1:15" ht="13.9" customHeight="1">
      <c r="A37" s="109" t="s">
        <v>463</v>
      </c>
      <c r="B37" s="109" t="s">
        <v>534</v>
      </c>
      <c r="C37" s="109" t="s">
        <v>535</v>
      </c>
      <c r="D37" s="221">
        <v>152978.97227427596</v>
      </c>
      <c r="E37" s="221">
        <v>0</v>
      </c>
      <c r="F37" s="221">
        <v>0</v>
      </c>
      <c r="G37" s="221">
        <v>0</v>
      </c>
      <c r="H37" s="221">
        <v>0</v>
      </c>
      <c r="I37" s="221">
        <v>0</v>
      </c>
      <c r="J37" s="221">
        <v>12871.455377913115</v>
      </c>
      <c r="K37" s="221">
        <v>0</v>
      </c>
      <c r="L37" s="221">
        <v>0</v>
      </c>
      <c r="M37" s="221">
        <v>12871.455377913115</v>
      </c>
      <c r="N37" s="115">
        <v>2.1003092312583696E-2</v>
      </c>
      <c r="O37" s="115"/>
    </row>
    <row r="38" spans="1:15" ht="13.9" customHeight="1">
      <c r="A38" s="109" t="s">
        <v>463</v>
      </c>
      <c r="B38" s="109" t="s">
        <v>536</v>
      </c>
      <c r="C38" s="109" t="s">
        <v>537</v>
      </c>
      <c r="D38" s="221">
        <v>18344.765190000002</v>
      </c>
      <c r="E38" s="221">
        <v>0</v>
      </c>
      <c r="F38" s="221">
        <v>0</v>
      </c>
      <c r="G38" s="221">
        <v>0</v>
      </c>
      <c r="H38" s="221">
        <v>0</v>
      </c>
      <c r="I38" s="221">
        <v>0</v>
      </c>
      <c r="J38" s="221">
        <v>2010.5137768</v>
      </c>
      <c r="K38" s="221">
        <v>0</v>
      </c>
      <c r="L38" s="221">
        <v>0</v>
      </c>
      <c r="M38" s="221">
        <v>2010.5137768</v>
      </c>
      <c r="N38" s="115">
        <v>3.2806706941867258E-3</v>
      </c>
      <c r="O38" s="115"/>
    </row>
    <row r="39" spans="1:15" ht="13.9" customHeight="1">
      <c r="A39" s="109" t="s">
        <v>463</v>
      </c>
      <c r="B39" s="109" t="s">
        <v>538</v>
      </c>
      <c r="C39" s="109" t="s">
        <v>539</v>
      </c>
      <c r="D39" s="221">
        <v>78756.699314999976</v>
      </c>
      <c r="E39" s="221">
        <v>0</v>
      </c>
      <c r="F39" s="221">
        <v>0</v>
      </c>
      <c r="G39" s="221">
        <v>0</v>
      </c>
      <c r="H39" s="221">
        <v>0</v>
      </c>
      <c r="I39" s="221">
        <v>0</v>
      </c>
      <c r="J39" s="221">
        <v>7455.3311142000002</v>
      </c>
      <c r="K39" s="221">
        <v>0</v>
      </c>
      <c r="L39" s="221">
        <v>0</v>
      </c>
      <c r="M39" s="221">
        <v>7455.3311142000002</v>
      </c>
      <c r="N39" s="115">
        <v>1.2165291570766228E-2</v>
      </c>
      <c r="O39" s="115"/>
    </row>
    <row r="40" spans="1:15" ht="13.9" customHeight="1">
      <c r="A40" s="109" t="s">
        <v>463</v>
      </c>
      <c r="B40" s="109" t="s">
        <v>540</v>
      </c>
      <c r="C40" s="109" t="s">
        <v>541</v>
      </c>
      <c r="D40" s="221">
        <v>267810.89396946412</v>
      </c>
      <c r="E40" s="221">
        <v>0</v>
      </c>
      <c r="F40" s="221">
        <v>0</v>
      </c>
      <c r="G40" s="221">
        <v>0</v>
      </c>
      <c r="H40" s="221">
        <v>0</v>
      </c>
      <c r="I40" s="221">
        <v>0</v>
      </c>
      <c r="J40" s="221">
        <v>26323.012373535697</v>
      </c>
      <c r="K40" s="221">
        <v>0</v>
      </c>
      <c r="L40" s="221">
        <v>0</v>
      </c>
      <c r="M40" s="221">
        <v>26323.012373535697</v>
      </c>
      <c r="N40" s="115">
        <v>4.2952769721390317E-2</v>
      </c>
      <c r="O40" s="115"/>
    </row>
    <row r="41" spans="1:15" ht="13.9" customHeight="1">
      <c r="A41" s="109" t="s">
        <v>463</v>
      </c>
      <c r="B41" s="109" t="s">
        <v>542</v>
      </c>
      <c r="C41" s="109" t="s">
        <v>543</v>
      </c>
      <c r="D41" s="221">
        <v>1146.67329</v>
      </c>
      <c r="E41" s="221">
        <v>0</v>
      </c>
      <c r="F41" s="221">
        <v>0</v>
      </c>
      <c r="G41" s="221">
        <v>0</v>
      </c>
      <c r="H41" s="221">
        <v>0</v>
      </c>
      <c r="I41" s="221">
        <v>0</v>
      </c>
      <c r="J41" s="221">
        <v>137.60079480000002</v>
      </c>
      <c r="K41" s="221">
        <v>0</v>
      </c>
      <c r="L41" s="221">
        <v>0</v>
      </c>
      <c r="M41" s="221">
        <v>137.60079480000002</v>
      </c>
      <c r="N41" s="115">
        <v>2.2453111249785157E-4</v>
      </c>
      <c r="O41" s="115"/>
    </row>
    <row r="42" spans="1:15" ht="13.9" customHeight="1">
      <c r="A42" s="109" t="s">
        <v>463</v>
      </c>
      <c r="B42" s="109" t="s">
        <v>544</v>
      </c>
      <c r="C42" s="109" t="s">
        <v>765</v>
      </c>
      <c r="D42" s="221">
        <v>6210.4981099194847</v>
      </c>
      <c r="E42" s="221">
        <v>0</v>
      </c>
      <c r="F42" s="221">
        <v>0</v>
      </c>
      <c r="G42" s="221">
        <v>0</v>
      </c>
      <c r="H42" s="221">
        <v>0</v>
      </c>
      <c r="I42" s="221">
        <v>0</v>
      </c>
      <c r="J42" s="221">
        <v>745.25977319033814</v>
      </c>
      <c r="K42" s="221">
        <v>0</v>
      </c>
      <c r="L42" s="221">
        <v>0</v>
      </c>
      <c r="M42" s="221">
        <v>745.25977319033814</v>
      </c>
      <c r="N42" s="115">
        <v>1.216083135402959E-3</v>
      </c>
      <c r="O42" s="115"/>
    </row>
    <row r="43" spans="1:15" ht="13.9" customHeight="1">
      <c r="A43" s="109" t="s">
        <v>463</v>
      </c>
      <c r="B43" s="109" t="s">
        <v>545</v>
      </c>
      <c r="C43" s="109" t="s">
        <v>546</v>
      </c>
      <c r="D43" s="221">
        <v>21787.179855000002</v>
      </c>
      <c r="E43" s="221">
        <v>0</v>
      </c>
      <c r="F43" s="221">
        <v>0</v>
      </c>
      <c r="G43" s="221">
        <v>0</v>
      </c>
      <c r="H43" s="221">
        <v>0</v>
      </c>
      <c r="I43" s="221">
        <v>0</v>
      </c>
      <c r="J43" s="221">
        <v>1742.9743883999997</v>
      </c>
      <c r="K43" s="221">
        <v>0</v>
      </c>
      <c r="L43" s="221">
        <v>0</v>
      </c>
      <c r="M43" s="221">
        <v>1742.9743883999997</v>
      </c>
      <c r="N43" s="115">
        <v>2.844111322551128E-3</v>
      </c>
      <c r="O43" s="115"/>
    </row>
    <row r="44" spans="1:15" ht="13.9" customHeight="1">
      <c r="A44" s="109" t="s">
        <v>463</v>
      </c>
      <c r="B44" s="109" t="s">
        <v>547</v>
      </c>
      <c r="C44" s="109" t="s">
        <v>548</v>
      </c>
      <c r="D44" s="221">
        <v>94252.889869999999</v>
      </c>
      <c r="E44" s="221">
        <v>0</v>
      </c>
      <c r="F44" s="221">
        <v>0</v>
      </c>
      <c r="G44" s="221">
        <v>0</v>
      </c>
      <c r="H44" s="221">
        <v>0</v>
      </c>
      <c r="I44" s="221">
        <v>0</v>
      </c>
      <c r="J44" s="221">
        <v>7772.6939774000002</v>
      </c>
      <c r="K44" s="221">
        <v>0</v>
      </c>
      <c r="L44" s="221">
        <v>0</v>
      </c>
      <c r="M44" s="221">
        <v>7772.6939774000002</v>
      </c>
      <c r="N44" s="115">
        <v>1.2683150765136226E-2</v>
      </c>
      <c r="O44" s="115"/>
    </row>
    <row r="45" spans="1:15" ht="13.9" customHeight="1">
      <c r="A45" s="109" t="s">
        <v>463</v>
      </c>
      <c r="B45" s="109" t="s">
        <v>549</v>
      </c>
      <c r="C45" s="109" t="s">
        <v>550</v>
      </c>
      <c r="D45" s="221">
        <v>102125.67523800003</v>
      </c>
      <c r="E45" s="221">
        <v>0</v>
      </c>
      <c r="F45" s="221">
        <v>0</v>
      </c>
      <c r="G45" s="221">
        <v>0</v>
      </c>
      <c r="H45" s="221">
        <v>0</v>
      </c>
      <c r="I45" s="221">
        <v>0</v>
      </c>
      <c r="J45" s="221">
        <v>9176.4108470399988</v>
      </c>
      <c r="K45" s="221">
        <v>0</v>
      </c>
      <c r="L45" s="221">
        <v>0</v>
      </c>
      <c r="M45" s="221">
        <v>9176.4108470399988</v>
      </c>
      <c r="N45" s="115">
        <v>1.4973676127510592E-2</v>
      </c>
      <c r="O45" s="115"/>
    </row>
    <row r="46" spans="1:15" ht="13.9" customHeight="1">
      <c r="A46" s="109" t="s">
        <v>463</v>
      </c>
      <c r="B46" s="109" t="s">
        <v>551</v>
      </c>
      <c r="C46" s="109" t="s">
        <v>552</v>
      </c>
      <c r="D46" s="221">
        <v>15158.447335000001</v>
      </c>
      <c r="E46" s="221">
        <v>0</v>
      </c>
      <c r="F46" s="221">
        <v>0</v>
      </c>
      <c r="G46" s="221">
        <v>0</v>
      </c>
      <c r="H46" s="221">
        <v>0</v>
      </c>
      <c r="I46" s="221">
        <v>0</v>
      </c>
      <c r="J46" s="221">
        <v>1212.6757868000002</v>
      </c>
      <c r="K46" s="221">
        <v>0</v>
      </c>
      <c r="L46" s="221">
        <v>0</v>
      </c>
      <c r="M46" s="221">
        <v>1212.6757868000002</v>
      </c>
      <c r="N46" s="115">
        <v>1.9787926654433212E-3</v>
      </c>
      <c r="O46" s="115"/>
    </row>
    <row r="47" spans="1:15" ht="13.9" customHeight="1">
      <c r="A47" s="109" t="s">
        <v>463</v>
      </c>
      <c r="B47" s="109" t="s">
        <v>553</v>
      </c>
      <c r="C47" s="109" t="s">
        <v>554</v>
      </c>
      <c r="D47" s="221">
        <v>83550.653826721536</v>
      </c>
      <c r="E47" s="221">
        <v>0</v>
      </c>
      <c r="F47" s="221">
        <v>0</v>
      </c>
      <c r="G47" s="221">
        <v>0</v>
      </c>
      <c r="H47" s="221">
        <v>0</v>
      </c>
      <c r="I47" s="221">
        <v>0</v>
      </c>
      <c r="J47" s="221">
        <v>9982.9101106065791</v>
      </c>
      <c r="K47" s="221">
        <v>0</v>
      </c>
      <c r="L47" s="221">
        <v>0</v>
      </c>
      <c r="M47" s="221">
        <v>9982.9101106065791</v>
      </c>
      <c r="N47" s="115">
        <v>1.6289687253322069E-2</v>
      </c>
      <c r="O47" s="115"/>
    </row>
    <row r="48" spans="1:15" ht="13.9" customHeight="1">
      <c r="A48" s="109" t="s">
        <v>463</v>
      </c>
      <c r="B48" s="109" t="s">
        <v>555</v>
      </c>
      <c r="C48" s="109" t="s">
        <v>766</v>
      </c>
      <c r="D48" s="221">
        <v>33213.208149999999</v>
      </c>
      <c r="E48" s="221">
        <v>0</v>
      </c>
      <c r="F48" s="221">
        <v>0</v>
      </c>
      <c r="G48" s="221">
        <v>0</v>
      </c>
      <c r="H48" s="221">
        <v>0</v>
      </c>
      <c r="I48" s="221">
        <v>0</v>
      </c>
      <c r="J48" s="221">
        <v>531.4113304</v>
      </c>
      <c r="K48" s="221">
        <v>0</v>
      </c>
      <c r="L48" s="221">
        <v>0</v>
      </c>
      <c r="M48" s="221">
        <v>531.4113304</v>
      </c>
      <c r="N48" s="115">
        <v>8.6713436053986639E-4</v>
      </c>
      <c r="O48" s="115"/>
    </row>
    <row r="49" spans="1:15" ht="13.9" customHeight="1">
      <c r="A49" s="109" t="s">
        <v>463</v>
      </c>
      <c r="B49" s="109" t="s">
        <v>556</v>
      </c>
      <c r="C49" s="109" t="s">
        <v>557</v>
      </c>
      <c r="D49" s="221">
        <v>177006.73011906585</v>
      </c>
      <c r="E49" s="221">
        <v>0</v>
      </c>
      <c r="F49" s="221">
        <v>0</v>
      </c>
      <c r="G49" s="221">
        <v>0</v>
      </c>
      <c r="H49" s="221">
        <v>0</v>
      </c>
      <c r="I49" s="221">
        <v>0</v>
      </c>
      <c r="J49" s="221">
        <v>21240.8076142879</v>
      </c>
      <c r="K49" s="221">
        <v>0</v>
      </c>
      <c r="L49" s="221">
        <v>0</v>
      </c>
      <c r="M49" s="221">
        <v>21240.8076142879</v>
      </c>
      <c r="N49" s="115">
        <v>3.4659844595526269E-2</v>
      </c>
      <c r="O49" s="115"/>
    </row>
    <row r="50" spans="1:15" ht="13.9" customHeight="1">
      <c r="A50" s="109" t="s">
        <v>463</v>
      </c>
      <c r="B50" s="109" t="s">
        <v>558</v>
      </c>
      <c r="C50" s="109" t="s">
        <v>559</v>
      </c>
      <c r="D50" s="221">
        <v>834.47363195172954</v>
      </c>
      <c r="E50" s="221">
        <v>0</v>
      </c>
      <c r="F50" s="221">
        <v>0</v>
      </c>
      <c r="G50" s="221">
        <v>0</v>
      </c>
      <c r="H50" s="221">
        <v>0</v>
      </c>
      <c r="I50" s="221">
        <v>0</v>
      </c>
      <c r="J50" s="221">
        <v>100.13683583420753</v>
      </c>
      <c r="K50" s="221">
        <v>0</v>
      </c>
      <c r="L50" s="221">
        <v>0</v>
      </c>
      <c r="M50" s="221">
        <v>100.13683583420753</v>
      </c>
      <c r="N50" s="115">
        <v>1.6339902094714753E-4</v>
      </c>
      <c r="O50" s="115"/>
    </row>
    <row r="51" spans="1:15" ht="13.9" customHeight="1">
      <c r="A51" s="109" t="s">
        <v>463</v>
      </c>
      <c r="B51" s="109" t="s">
        <v>560</v>
      </c>
      <c r="C51" s="109" t="s">
        <v>767</v>
      </c>
      <c r="D51" s="221">
        <v>20656.964319999999</v>
      </c>
      <c r="E51" s="221">
        <v>0</v>
      </c>
      <c r="F51" s="221">
        <v>0</v>
      </c>
      <c r="G51" s="221">
        <v>0</v>
      </c>
      <c r="H51" s="221">
        <v>0</v>
      </c>
      <c r="I51" s="221">
        <v>0</v>
      </c>
      <c r="J51" s="221">
        <v>2478.8357184000001</v>
      </c>
      <c r="K51" s="221">
        <v>0</v>
      </c>
      <c r="L51" s="221">
        <v>0</v>
      </c>
      <c r="M51" s="221">
        <v>2478.8357184000001</v>
      </c>
      <c r="N51" s="115">
        <v>4.0448584789116579E-3</v>
      </c>
      <c r="O51" s="115"/>
    </row>
    <row r="52" spans="1:15" ht="13.9" customHeight="1">
      <c r="A52" s="109" t="s">
        <v>463</v>
      </c>
      <c r="B52" s="109" t="s">
        <v>785</v>
      </c>
      <c r="C52" s="109" t="s">
        <v>786</v>
      </c>
      <c r="D52" s="221">
        <v>13517.447904999999</v>
      </c>
      <c r="E52" s="221">
        <v>0</v>
      </c>
      <c r="F52" s="221">
        <v>0</v>
      </c>
      <c r="G52" s="221">
        <v>0</v>
      </c>
      <c r="H52" s="221">
        <v>0</v>
      </c>
      <c r="I52" s="221">
        <v>0</v>
      </c>
      <c r="J52" s="221">
        <v>1081.3958324</v>
      </c>
      <c r="K52" s="221">
        <v>0</v>
      </c>
      <c r="L52" s="221">
        <v>0</v>
      </c>
      <c r="M52" s="221">
        <v>1081.3958324</v>
      </c>
      <c r="N52" s="115">
        <v>1.7645756309200638E-3</v>
      </c>
      <c r="O52" s="115"/>
    </row>
    <row r="53" spans="1:15" ht="13.9" customHeight="1">
      <c r="A53" s="109" t="s">
        <v>463</v>
      </c>
      <c r="B53" s="109" t="s">
        <v>561</v>
      </c>
      <c r="C53" s="109" t="s">
        <v>562</v>
      </c>
      <c r="D53" s="221">
        <v>62451.858159999996</v>
      </c>
      <c r="E53" s="221">
        <v>0</v>
      </c>
      <c r="F53" s="221">
        <v>0</v>
      </c>
      <c r="G53" s="221">
        <v>0</v>
      </c>
      <c r="H53" s="221">
        <v>0</v>
      </c>
      <c r="I53" s="221">
        <v>0</v>
      </c>
      <c r="J53" s="221">
        <v>6113.5678859999998</v>
      </c>
      <c r="K53" s="221">
        <v>0</v>
      </c>
      <c r="L53" s="221">
        <v>0</v>
      </c>
      <c r="M53" s="221">
        <v>6113.5678859999998</v>
      </c>
      <c r="N53" s="115">
        <v>9.9758595200695639E-3</v>
      </c>
      <c r="O53" s="115"/>
    </row>
    <row r="54" spans="1:15" ht="13.9" customHeight="1">
      <c r="A54" s="109" t="s">
        <v>463</v>
      </c>
      <c r="B54" s="109" t="s">
        <v>563</v>
      </c>
      <c r="C54" s="109" t="s">
        <v>564</v>
      </c>
      <c r="D54" s="221">
        <v>192786.58407272128</v>
      </c>
      <c r="E54" s="221">
        <v>0</v>
      </c>
      <c r="F54" s="221">
        <v>0</v>
      </c>
      <c r="G54" s="221">
        <v>0</v>
      </c>
      <c r="H54" s="221">
        <v>0</v>
      </c>
      <c r="I54" s="221">
        <v>0</v>
      </c>
      <c r="J54" s="221">
        <v>17449.886738526555</v>
      </c>
      <c r="K54" s="221">
        <v>0</v>
      </c>
      <c r="L54" s="221">
        <v>0</v>
      </c>
      <c r="M54" s="221">
        <v>17449.886738526555</v>
      </c>
      <c r="N54" s="115">
        <v>2.8473981477052299E-2</v>
      </c>
      <c r="O54" s="115"/>
    </row>
    <row r="55" spans="1:15" ht="13.9" customHeight="1">
      <c r="A55" s="109" t="s">
        <v>463</v>
      </c>
      <c r="B55" s="109" t="s">
        <v>565</v>
      </c>
      <c r="C55" s="109" t="s">
        <v>566</v>
      </c>
      <c r="D55" s="221">
        <v>5000.2327999999998</v>
      </c>
      <c r="E55" s="221">
        <v>0</v>
      </c>
      <c r="F55" s="221">
        <v>0</v>
      </c>
      <c r="G55" s="221">
        <v>0</v>
      </c>
      <c r="H55" s="221">
        <v>0</v>
      </c>
      <c r="I55" s="221">
        <v>0</v>
      </c>
      <c r="J55" s="221">
        <v>400.02793600000001</v>
      </c>
      <c r="K55" s="221">
        <v>0</v>
      </c>
      <c r="L55" s="221">
        <v>0</v>
      </c>
      <c r="M55" s="221">
        <v>400.02793600000001</v>
      </c>
      <c r="N55" s="115">
        <v>6.5274853703315501E-4</v>
      </c>
      <c r="O55" s="115"/>
    </row>
    <row r="56" spans="1:15" ht="13.9" customHeight="1">
      <c r="A56" s="109" t="s">
        <v>463</v>
      </c>
      <c r="B56" s="109" t="s">
        <v>567</v>
      </c>
      <c r="C56" s="109" t="s">
        <v>768</v>
      </c>
      <c r="D56" s="221">
        <v>19418.192748000001</v>
      </c>
      <c r="E56" s="221">
        <v>0</v>
      </c>
      <c r="F56" s="221">
        <v>0</v>
      </c>
      <c r="G56" s="221">
        <v>0</v>
      </c>
      <c r="H56" s="221">
        <v>0</v>
      </c>
      <c r="I56" s="221">
        <v>0</v>
      </c>
      <c r="J56" s="221">
        <v>1553.4554198399999</v>
      </c>
      <c r="K56" s="221">
        <v>0</v>
      </c>
      <c r="L56" s="221">
        <v>0</v>
      </c>
      <c r="M56" s="221">
        <v>1553.4554198399999</v>
      </c>
      <c r="N56" s="115">
        <v>2.5348623468306611E-3</v>
      </c>
      <c r="O56" s="115"/>
    </row>
    <row r="57" spans="1:15" ht="13.9" customHeight="1">
      <c r="A57" s="109" t="s">
        <v>463</v>
      </c>
      <c r="B57" s="109" t="s">
        <v>568</v>
      </c>
      <c r="C57" s="109" t="s">
        <v>569</v>
      </c>
      <c r="D57" s="221">
        <v>3903.8391299999998</v>
      </c>
      <c r="E57" s="221">
        <v>0</v>
      </c>
      <c r="F57" s="221">
        <v>0</v>
      </c>
      <c r="G57" s="221">
        <v>0</v>
      </c>
      <c r="H57" s="221">
        <v>0</v>
      </c>
      <c r="I57" s="221">
        <v>0</v>
      </c>
      <c r="J57" s="221">
        <v>312.30713039999995</v>
      </c>
      <c r="K57" s="221">
        <v>0</v>
      </c>
      <c r="L57" s="221">
        <v>0</v>
      </c>
      <c r="M57" s="221">
        <v>312.30713039999995</v>
      </c>
      <c r="N57" s="115">
        <v>5.0960946505901718E-4</v>
      </c>
      <c r="O57" s="115"/>
    </row>
    <row r="58" spans="1:15" ht="13.9" customHeight="1">
      <c r="A58" s="109" t="s">
        <v>463</v>
      </c>
      <c r="B58" s="109" t="s">
        <v>783</v>
      </c>
      <c r="C58" s="109" t="s">
        <v>784</v>
      </c>
      <c r="D58" s="221">
        <v>5167.8815999999997</v>
      </c>
      <c r="E58" s="221">
        <v>0</v>
      </c>
      <c r="F58" s="221">
        <v>0</v>
      </c>
      <c r="G58" s="221">
        <v>0</v>
      </c>
      <c r="H58" s="221">
        <v>0</v>
      </c>
      <c r="I58" s="221">
        <v>0</v>
      </c>
      <c r="J58" s="221">
        <v>620.14579200000003</v>
      </c>
      <c r="K58" s="221">
        <v>0</v>
      </c>
      <c r="L58" s="221">
        <v>0</v>
      </c>
      <c r="M58" s="221">
        <v>620.14579200000003</v>
      </c>
      <c r="N58" s="115">
        <v>1.0119274731734418E-3</v>
      </c>
      <c r="O58" s="115"/>
    </row>
    <row r="59" spans="1:15" ht="13.9" customHeight="1">
      <c r="A59" s="109" t="s">
        <v>463</v>
      </c>
      <c r="B59" s="109" t="s">
        <v>570</v>
      </c>
      <c r="C59" s="109" t="s">
        <v>571</v>
      </c>
      <c r="D59" s="221">
        <v>5419.0420000000004</v>
      </c>
      <c r="E59" s="221">
        <v>0</v>
      </c>
      <c r="F59" s="221">
        <v>0</v>
      </c>
      <c r="G59" s="221">
        <v>0</v>
      </c>
      <c r="H59" s="221">
        <v>0</v>
      </c>
      <c r="I59" s="221">
        <v>0</v>
      </c>
      <c r="J59" s="221">
        <v>650.28503999999998</v>
      </c>
      <c r="K59" s="221">
        <v>0</v>
      </c>
      <c r="L59" s="221">
        <v>0</v>
      </c>
      <c r="M59" s="221">
        <v>650.28503999999998</v>
      </c>
      <c r="N59" s="115">
        <v>1.061107413544605E-3</v>
      </c>
      <c r="O59" s="115"/>
    </row>
    <row r="60" spans="1:15" ht="13.9" customHeight="1">
      <c r="A60" s="109" t="s">
        <v>463</v>
      </c>
      <c r="B60" s="109" t="s">
        <v>572</v>
      </c>
      <c r="C60" s="109" t="s">
        <v>769</v>
      </c>
      <c r="D60" s="221">
        <v>24889.804849999997</v>
      </c>
      <c r="E60" s="221">
        <v>0</v>
      </c>
      <c r="F60" s="221">
        <v>0</v>
      </c>
      <c r="G60" s="221">
        <v>0</v>
      </c>
      <c r="H60" s="221">
        <v>0</v>
      </c>
      <c r="I60" s="221">
        <v>0</v>
      </c>
      <c r="J60" s="221">
        <v>2986.776582</v>
      </c>
      <c r="K60" s="221">
        <v>0</v>
      </c>
      <c r="L60" s="221">
        <v>0</v>
      </c>
      <c r="M60" s="221">
        <v>2986.776582</v>
      </c>
      <c r="N60" s="115">
        <v>4.8736947320233833E-3</v>
      </c>
      <c r="O60" s="115"/>
    </row>
    <row r="61" spans="1:15" ht="13.9" customHeight="1">
      <c r="A61" s="109" t="s">
        <v>463</v>
      </c>
      <c r="B61" s="109" t="s">
        <v>573</v>
      </c>
      <c r="C61" s="109" t="s">
        <v>574</v>
      </c>
      <c r="D61" s="221">
        <v>110178.54123945443</v>
      </c>
      <c r="E61" s="221">
        <v>0</v>
      </c>
      <c r="F61" s="221">
        <v>0</v>
      </c>
      <c r="G61" s="221">
        <v>0</v>
      </c>
      <c r="H61" s="221">
        <v>0</v>
      </c>
      <c r="I61" s="221">
        <v>0</v>
      </c>
      <c r="J61" s="221">
        <v>12221.559225934527</v>
      </c>
      <c r="K61" s="221">
        <v>0</v>
      </c>
      <c r="L61" s="221">
        <v>0</v>
      </c>
      <c r="M61" s="221">
        <v>12221.559225934527</v>
      </c>
      <c r="N61" s="115">
        <v>1.9942619469938271E-2</v>
      </c>
      <c r="O61" s="115"/>
    </row>
    <row r="62" spans="1:15" ht="13.9" customHeight="1">
      <c r="A62" s="109" t="s">
        <v>463</v>
      </c>
      <c r="B62" s="109" t="s">
        <v>575</v>
      </c>
      <c r="C62" s="109" t="s">
        <v>576</v>
      </c>
      <c r="D62" s="221">
        <v>24316.16693447738</v>
      </c>
      <c r="E62" s="221">
        <v>0</v>
      </c>
      <c r="F62" s="221">
        <v>0</v>
      </c>
      <c r="G62" s="221">
        <v>0</v>
      </c>
      <c r="H62" s="221">
        <v>0</v>
      </c>
      <c r="I62" s="221">
        <v>0</v>
      </c>
      <c r="J62" s="221">
        <v>2917.9400321372859</v>
      </c>
      <c r="K62" s="221">
        <v>0</v>
      </c>
      <c r="L62" s="221">
        <v>0</v>
      </c>
      <c r="M62" s="221">
        <v>2917.9400321372859</v>
      </c>
      <c r="N62" s="115">
        <v>4.7613701837265956E-3</v>
      </c>
      <c r="O62" s="115"/>
    </row>
    <row r="63" spans="1:15" ht="13.9" customHeight="1">
      <c r="A63" s="109" t="s">
        <v>463</v>
      </c>
      <c r="B63" s="109" t="s">
        <v>577</v>
      </c>
      <c r="C63" s="109" t="s">
        <v>578</v>
      </c>
      <c r="D63" s="221">
        <v>335833.97658207157</v>
      </c>
      <c r="E63" s="221">
        <v>0</v>
      </c>
      <c r="F63" s="221">
        <v>0</v>
      </c>
      <c r="G63" s="221">
        <v>0</v>
      </c>
      <c r="H63" s="221">
        <v>0</v>
      </c>
      <c r="I63" s="221">
        <v>0</v>
      </c>
      <c r="J63" s="221">
        <v>39701.588150248579</v>
      </c>
      <c r="K63" s="221">
        <v>0</v>
      </c>
      <c r="L63" s="221">
        <v>0</v>
      </c>
      <c r="M63" s="221">
        <v>39701.588150248579</v>
      </c>
      <c r="N63" s="115">
        <v>6.4783359487592396E-2</v>
      </c>
      <c r="O63" s="115"/>
    </row>
    <row r="64" spans="1:15" ht="13.9" customHeight="1">
      <c r="A64" s="109" t="s">
        <v>463</v>
      </c>
      <c r="B64" s="109" t="s">
        <v>579</v>
      </c>
      <c r="C64" s="109" t="s">
        <v>580</v>
      </c>
      <c r="D64" s="221">
        <v>2279.6492399999997</v>
      </c>
      <c r="E64" s="221">
        <v>0</v>
      </c>
      <c r="F64" s="221">
        <v>0</v>
      </c>
      <c r="G64" s="221">
        <v>0</v>
      </c>
      <c r="H64" s="221">
        <v>0</v>
      </c>
      <c r="I64" s="221">
        <v>0</v>
      </c>
      <c r="J64" s="221">
        <v>182.37193919999999</v>
      </c>
      <c r="K64" s="221">
        <v>0</v>
      </c>
      <c r="L64" s="221">
        <v>0</v>
      </c>
      <c r="M64" s="221">
        <v>182.37193919999999</v>
      </c>
      <c r="N64" s="115">
        <v>2.975867578125831E-4</v>
      </c>
      <c r="O64" s="115"/>
    </row>
    <row r="65" spans="1:16" ht="13.9" customHeight="1">
      <c r="A65" s="109" t="s">
        <v>463</v>
      </c>
      <c r="B65" s="109" t="s">
        <v>581</v>
      </c>
      <c r="C65" s="109" t="s">
        <v>582</v>
      </c>
      <c r="D65" s="221">
        <v>17433.621669999997</v>
      </c>
      <c r="E65" s="221">
        <v>0</v>
      </c>
      <c r="F65" s="221">
        <v>0</v>
      </c>
      <c r="G65" s="221">
        <v>0</v>
      </c>
      <c r="H65" s="221">
        <v>0</v>
      </c>
      <c r="I65" s="221">
        <v>0</v>
      </c>
      <c r="J65" s="221">
        <v>1292.2897336000001</v>
      </c>
      <c r="K65" s="221">
        <v>0</v>
      </c>
      <c r="L65" s="221">
        <v>0</v>
      </c>
      <c r="M65" s="221">
        <v>1292.2897336000001</v>
      </c>
      <c r="N65" s="115">
        <v>2.1087033107366924E-3</v>
      </c>
      <c r="O65" s="115"/>
    </row>
    <row r="66" spans="1:16" ht="13.9" customHeight="1">
      <c r="A66" s="109" t="s">
        <v>463</v>
      </c>
      <c r="B66" s="109" t="s">
        <v>583</v>
      </c>
      <c r="C66" s="109" t="s">
        <v>584</v>
      </c>
      <c r="D66" s="221">
        <v>24061.807408999997</v>
      </c>
      <c r="E66" s="221">
        <v>0</v>
      </c>
      <c r="F66" s="221">
        <v>0</v>
      </c>
      <c r="G66" s="221">
        <v>0</v>
      </c>
      <c r="H66" s="221">
        <v>0</v>
      </c>
      <c r="I66" s="221">
        <v>0</v>
      </c>
      <c r="J66" s="221">
        <v>2887.4168890800001</v>
      </c>
      <c r="K66" s="221">
        <v>0</v>
      </c>
      <c r="L66" s="221">
        <v>0</v>
      </c>
      <c r="M66" s="221">
        <v>2887.4168890800001</v>
      </c>
      <c r="N66" s="115">
        <v>4.7115638197623121E-3</v>
      </c>
      <c r="O66" s="115"/>
    </row>
    <row r="67" spans="1:16" ht="13.9" customHeight="1">
      <c r="A67" s="109" t="s">
        <v>463</v>
      </c>
      <c r="B67" s="109" t="s">
        <v>770</v>
      </c>
      <c r="C67" s="109" t="s">
        <v>771</v>
      </c>
      <c r="D67" s="221">
        <v>1507.313005</v>
      </c>
      <c r="E67" s="221">
        <v>0</v>
      </c>
      <c r="F67" s="221">
        <v>0</v>
      </c>
      <c r="G67" s="221">
        <v>0</v>
      </c>
      <c r="H67" s="221">
        <v>0</v>
      </c>
      <c r="I67" s="221">
        <v>0</v>
      </c>
      <c r="J67" s="221">
        <v>180.87756060000001</v>
      </c>
      <c r="K67" s="221">
        <v>0</v>
      </c>
      <c r="L67" s="221">
        <v>0</v>
      </c>
      <c r="M67" s="221">
        <v>180.87756060000001</v>
      </c>
      <c r="N67" s="115">
        <v>2.9514829450255154E-4</v>
      </c>
      <c r="O67" s="115"/>
    </row>
    <row r="68" spans="1:16" ht="13.9" customHeight="1">
      <c r="A68" s="109" t="s">
        <v>463</v>
      </c>
      <c r="B68" s="109" t="s">
        <v>585</v>
      </c>
      <c r="C68" s="109" t="s">
        <v>586</v>
      </c>
      <c r="D68" s="221">
        <v>275207.24927276134</v>
      </c>
      <c r="E68" s="221">
        <v>0</v>
      </c>
      <c r="F68" s="221">
        <v>0</v>
      </c>
      <c r="G68" s="221">
        <v>0</v>
      </c>
      <c r="H68" s="221">
        <v>0</v>
      </c>
      <c r="I68" s="221">
        <v>0</v>
      </c>
      <c r="J68" s="221">
        <v>22221.460769771347</v>
      </c>
      <c r="K68" s="221">
        <v>0</v>
      </c>
      <c r="L68" s="221">
        <v>0</v>
      </c>
      <c r="M68" s="221">
        <v>22221.460769771347</v>
      </c>
      <c r="N68" s="115">
        <v>3.6260032619841571E-2</v>
      </c>
      <c r="O68" s="115"/>
    </row>
    <row r="69" spans="1:16" ht="13.9" customHeight="1">
      <c r="A69" s="109" t="s">
        <v>463</v>
      </c>
      <c r="B69" s="109" t="s">
        <v>587</v>
      </c>
      <c r="C69" s="109" t="s">
        <v>588</v>
      </c>
      <c r="D69" s="221">
        <v>74384.513789999997</v>
      </c>
      <c r="E69" s="221">
        <v>0</v>
      </c>
      <c r="F69" s="221">
        <v>0</v>
      </c>
      <c r="G69" s="221">
        <v>0</v>
      </c>
      <c r="H69" s="221">
        <v>0</v>
      </c>
      <c r="I69" s="221">
        <v>0</v>
      </c>
      <c r="J69" s="221">
        <v>5463.607579999999</v>
      </c>
      <c r="K69" s="221">
        <v>0</v>
      </c>
      <c r="L69" s="221">
        <v>0</v>
      </c>
      <c r="M69" s="221">
        <v>5463.607579999999</v>
      </c>
      <c r="N69" s="115">
        <v>8.9152819936262062E-3</v>
      </c>
      <c r="O69" s="115"/>
    </row>
    <row r="70" spans="1:16" ht="13.9" customHeight="1">
      <c r="A70" s="109" t="s">
        <v>463</v>
      </c>
      <c r="B70" s="109" t="s">
        <v>589</v>
      </c>
      <c r="C70" s="109" t="s">
        <v>590</v>
      </c>
      <c r="D70" s="221">
        <v>411211.8700668473</v>
      </c>
      <c r="E70" s="221">
        <v>0</v>
      </c>
      <c r="F70" s="221">
        <v>0</v>
      </c>
      <c r="G70" s="221">
        <v>0</v>
      </c>
      <c r="H70" s="221">
        <v>0</v>
      </c>
      <c r="I70" s="221">
        <v>0</v>
      </c>
      <c r="J70" s="221">
        <v>51075.76139420097</v>
      </c>
      <c r="K70" s="221">
        <v>0</v>
      </c>
      <c r="L70" s="221">
        <v>0</v>
      </c>
      <c r="M70" s="221">
        <v>51075.76139420097</v>
      </c>
      <c r="N70" s="115">
        <v>8.3343250627174167E-2</v>
      </c>
      <c r="O70" s="115"/>
    </row>
    <row r="71" spans="1:16" ht="13.9" customHeight="1">
      <c r="A71" s="109" t="s">
        <v>463</v>
      </c>
      <c r="B71" s="109" t="s">
        <v>591</v>
      </c>
      <c r="C71" s="109" t="s">
        <v>592</v>
      </c>
      <c r="D71" s="221">
        <v>45309.005620000004</v>
      </c>
      <c r="E71" s="221">
        <v>0</v>
      </c>
      <c r="F71" s="221">
        <v>0</v>
      </c>
      <c r="G71" s="221">
        <v>0</v>
      </c>
      <c r="H71" s="221">
        <v>0</v>
      </c>
      <c r="I71" s="221">
        <v>0</v>
      </c>
      <c r="J71" s="221">
        <v>7474.9919647999986</v>
      </c>
      <c r="K71" s="221">
        <v>0</v>
      </c>
      <c r="L71" s="221">
        <v>0</v>
      </c>
      <c r="M71" s="221">
        <v>7474.9919647999986</v>
      </c>
      <c r="N71" s="115">
        <v>1.2197373308842581E-2</v>
      </c>
      <c r="O71" s="115"/>
    </row>
    <row r="72" spans="1:16" ht="13.9" customHeight="1">
      <c r="A72" s="109" t="s">
        <v>463</v>
      </c>
      <c r="B72" s="109" t="s">
        <v>593</v>
      </c>
      <c r="C72" s="109" t="s">
        <v>594</v>
      </c>
      <c r="D72" s="221">
        <v>138431.18082569685</v>
      </c>
      <c r="E72" s="221">
        <v>0</v>
      </c>
      <c r="F72" s="221">
        <v>0</v>
      </c>
      <c r="G72" s="221">
        <v>0</v>
      </c>
      <c r="H72" s="221">
        <v>0</v>
      </c>
      <c r="I72" s="221">
        <v>0</v>
      </c>
      <c r="J72" s="221">
        <v>12914.414561187798</v>
      </c>
      <c r="K72" s="221">
        <v>0</v>
      </c>
      <c r="L72" s="221">
        <v>0</v>
      </c>
      <c r="M72" s="221">
        <v>12914.414561187798</v>
      </c>
      <c r="N72" s="115">
        <v>2.1073191276958742E-2</v>
      </c>
      <c r="O72" s="115"/>
    </row>
    <row r="73" spans="1:16" ht="13.9" customHeight="1">
      <c r="A73" s="109" t="s">
        <v>463</v>
      </c>
      <c r="B73" s="109" t="s">
        <v>595</v>
      </c>
      <c r="C73" s="109" t="s">
        <v>596</v>
      </c>
      <c r="D73" s="221">
        <v>140747.31254499999</v>
      </c>
      <c r="E73" s="221">
        <v>0</v>
      </c>
      <c r="F73" s="221">
        <v>0</v>
      </c>
      <c r="G73" s="221">
        <v>0</v>
      </c>
      <c r="H73" s="221">
        <v>0</v>
      </c>
      <c r="I73" s="221">
        <v>0</v>
      </c>
      <c r="J73" s="221">
        <v>10274.2110462</v>
      </c>
      <c r="K73" s="221">
        <v>0</v>
      </c>
      <c r="L73" s="221">
        <v>0</v>
      </c>
      <c r="M73" s="221">
        <v>10274.2110462</v>
      </c>
      <c r="N73" s="115">
        <v>1.6765019704966133E-2</v>
      </c>
      <c r="O73" s="115"/>
    </row>
    <row r="74" spans="1:16" ht="13.9" customHeight="1">
      <c r="A74" s="109" t="s">
        <v>463</v>
      </c>
      <c r="B74" s="109" t="s">
        <v>597</v>
      </c>
      <c r="C74" s="109" t="s">
        <v>598</v>
      </c>
      <c r="D74" s="221">
        <v>12703.84866</v>
      </c>
      <c r="E74" s="221">
        <v>0</v>
      </c>
      <c r="F74" s="221">
        <v>0</v>
      </c>
      <c r="G74" s="221">
        <v>0</v>
      </c>
      <c r="H74" s="221">
        <v>0</v>
      </c>
      <c r="I74" s="221">
        <v>0</v>
      </c>
      <c r="J74" s="221">
        <v>1016.3078928</v>
      </c>
      <c r="K74" s="221">
        <v>0</v>
      </c>
      <c r="L74" s="221">
        <v>0</v>
      </c>
      <c r="M74" s="221">
        <v>1016.3078928</v>
      </c>
      <c r="N74" s="115">
        <v>1.6583679050866302E-3</v>
      </c>
      <c r="O74" s="115"/>
    </row>
    <row r="75" spans="1:16" ht="13.9" customHeight="1">
      <c r="A75" s="109" t="s">
        <v>463</v>
      </c>
      <c r="B75" s="109" t="s">
        <v>599</v>
      </c>
      <c r="C75" s="109" t="s">
        <v>600</v>
      </c>
      <c r="D75" s="221">
        <v>42386.371619999991</v>
      </c>
      <c r="E75" s="221">
        <v>0</v>
      </c>
      <c r="F75" s="221">
        <v>0</v>
      </c>
      <c r="G75" s="221">
        <v>0</v>
      </c>
      <c r="H75" s="221">
        <v>0</v>
      </c>
      <c r="I75" s="221">
        <v>0</v>
      </c>
      <c r="J75" s="221">
        <v>5086.3633411999999</v>
      </c>
      <c r="K75" s="221">
        <v>0</v>
      </c>
      <c r="L75" s="221">
        <v>0</v>
      </c>
      <c r="M75" s="221">
        <v>5086.3633411999999</v>
      </c>
      <c r="N75" s="115">
        <v>8.2997109226575876E-3</v>
      </c>
      <c r="O75" s="115"/>
    </row>
    <row r="76" spans="1:16" ht="13.9" customHeight="1">
      <c r="A76" s="109" t="s">
        <v>463</v>
      </c>
      <c r="B76" s="109" t="s">
        <v>601</v>
      </c>
      <c r="C76" s="109" t="s">
        <v>602</v>
      </c>
      <c r="D76" s="221">
        <v>90122.069780000005</v>
      </c>
      <c r="E76" s="221">
        <v>0</v>
      </c>
      <c r="F76" s="221">
        <v>0</v>
      </c>
      <c r="G76" s="221">
        <v>0</v>
      </c>
      <c r="H76" s="221">
        <v>0</v>
      </c>
      <c r="I76" s="221">
        <v>0</v>
      </c>
      <c r="J76" s="221">
        <v>8588.2155007999991</v>
      </c>
      <c r="K76" s="221">
        <v>0</v>
      </c>
      <c r="L76" s="221">
        <v>0</v>
      </c>
      <c r="M76" s="221">
        <v>8588.2155007999991</v>
      </c>
      <c r="N76" s="115">
        <v>1.4013884030021004E-2</v>
      </c>
      <c r="O76" s="115"/>
    </row>
    <row r="77" spans="1:16" ht="13.9" customHeight="1">
      <c r="A77" s="109" t="s">
        <v>463</v>
      </c>
      <c r="B77" s="109" t="s">
        <v>603</v>
      </c>
      <c r="C77" s="109" t="s">
        <v>604</v>
      </c>
      <c r="D77" s="221">
        <v>57576.941477147659</v>
      </c>
      <c r="E77" s="221">
        <v>0</v>
      </c>
      <c r="F77" s="221">
        <v>0</v>
      </c>
      <c r="G77" s="221">
        <v>0</v>
      </c>
      <c r="H77" s="221">
        <v>0</v>
      </c>
      <c r="I77" s="221">
        <v>0</v>
      </c>
      <c r="J77" s="221">
        <v>4606.1553181718118</v>
      </c>
      <c r="K77" s="221">
        <v>0</v>
      </c>
      <c r="L77" s="221">
        <v>0</v>
      </c>
      <c r="M77" s="221">
        <v>4606.1553181718118</v>
      </c>
      <c r="N77" s="115">
        <v>7.5161279368352344E-3</v>
      </c>
      <c r="O77" s="115"/>
    </row>
    <row r="78" spans="1:16" ht="13.9" customHeight="1">
      <c r="A78" s="109" t="s">
        <v>463</v>
      </c>
      <c r="B78" s="109" t="s">
        <v>605</v>
      </c>
      <c r="C78" s="109" t="s">
        <v>606</v>
      </c>
      <c r="D78" s="221">
        <v>17192.976380000004</v>
      </c>
      <c r="E78" s="221">
        <v>0</v>
      </c>
      <c r="F78" s="221">
        <v>0</v>
      </c>
      <c r="G78" s="221">
        <v>0</v>
      </c>
      <c r="H78" s="221">
        <v>0</v>
      </c>
      <c r="I78" s="221">
        <v>0</v>
      </c>
      <c r="J78" s="221">
        <v>1363.5379057200003</v>
      </c>
      <c r="K78" s="221">
        <v>0</v>
      </c>
      <c r="L78" s="221">
        <v>0</v>
      </c>
      <c r="M78" s="221">
        <v>1363.5379057200003</v>
      </c>
      <c r="N78" s="115">
        <v>2.2249630414511406E-3</v>
      </c>
      <c r="O78" s="115"/>
    </row>
    <row r="79" spans="1:16" ht="13.9" customHeight="1">
      <c r="A79" s="109" t="s">
        <v>463</v>
      </c>
      <c r="B79" s="109" t="s">
        <v>607</v>
      </c>
      <c r="C79" s="109" t="s">
        <v>772</v>
      </c>
      <c r="D79" s="221">
        <v>9213.0467750000007</v>
      </c>
      <c r="E79" s="221">
        <v>0</v>
      </c>
      <c r="F79" s="221">
        <v>0</v>
      </c>
      <c r="G79" s="221">
        <v>0</v>
      </c>
      <c r="H79" s="221">
        <v>0</v>
      </c>
      <c r="I79" s="221">
        <v>0</v>
      </c>
      <c r="J79" s="221">
        <v>1078.3135580800001</v>
      </c>
      <c r="K79" s="221">
        <v>0</v>
      </c>
      <c r="L79" s="221">
        <v>0</v>
      </c>
      <c r="M79" s="221">
        <v>1078.3135580800001</v>
      </c>
      <c r="N79" s="115">
        <v>1.7595461070492239E-3</v>
      </c>
      <c r="O79" s="115"/>
      <c r="P79" s="427"/>
    </row>
    <row r="80" spans="1:16" ht="13.9" customHeight="1">
      <c r="A80" s="109" t="s">
        <v>463</v>
      </c>
      <c r="B80" s="109" t="s">
        <v>608</v>
      </c>
      <c r="C80" s="109" t="s">
        <v>609</v>
      </c>
      <c r="D80" s="221">
        <v>12120.300955000001</v>
      </c>
      <c r="E80" s="221">
        <v>0</v>
      </c>
      <c r="F80" s="221">
        <v>0</v>
      </c>
      <c r="G80" s="221">
        <v>0</v>
      </c>
      <c r="H80" s="221">
        <v>0</v>
      </c>
      <c r="I80" s="221">
        <v>0</v>
      </c>
      <c r="J80" s="221">
        <v>969.62407639999992</v>
      </c>
      <c r="K80" s="221">
        <v>0</v>
      </c>
      <c r="L80" s="221">
        <v>0</v>
      </c>
      <c r="M80" s="221">
        <v>969.62407639999992</v>
      </c>
      <c r="N80" s="115">
        <v>1.5821912431191409E-3</v>
      </c>
      <c r="O80" s="115"/>
    </row>
    <row r="81" spans="1:15" ht="13.9" customHeight="1">
      <c r="A81" s="109" t="s">
        <v>463</v>
      </c>
      <c r="B81" s="109" t="s">
        <v>610</v>
      </c>
      <c r="C81" s="109" t="s">
        <v>611</v>
      </c>
      <c r="D81" s="221">
        <v>43915.254613100798</v>
      </c>
      <c r="E81" s="221">
        <v>0</v>
      </c>
      <c r="F81" s="221">
        <v>0</v>
      </c>
      <c r="G81" s="221">
        <v>0</v>
      </c>
      <c r="H81" s="221">
        <v>0</v>
      </c>
      <c r="I81" s="221">
        <v>0</v>
      </c>
      <c r="J81" s="221">
        <v>4738.8602279720963</v>
      </c>
      <c r="K81" s="221">
        <v>0</v>
      </c>
      <c r="L81" s="221">
        <v>0</v>
      </c>
      <c r="M81" s="221">
        <v>4738.8602279720963</v>
      </c>
      <c r="N81" s="115">
        <v>7.7326701528499979E-3</v>
      </c>
      <c r="O81" s="115"/>
    </row>
    <row r="82" spans="1:15" ht="13.9" customHeight="1">
      <c r="A82" s="109" t="s">
        <v>463</v>
      </c>
      <c r="B82" s="109" t="s">
        <v>612</v>
      </c>
      <c r="C82" s="109" t="s">
        <v>613</v>
      </c>
      <c r="D82" s="221">
        <v>6238.8221100000001</v>
      </c>
      <c r="E82" s="221">
        <v>0</v>
      </c>
      <c r="F82" s="221">
        <v>0</v>
      </c>
      <c r="G82" s="221">
        <v>0</v>
      </c>
      <c r="H82" s="221">
        <v>0</v>
      </c>
      <c r="I82" s="221">
        <v>0</v>
      </c>
      <c r="J82" s="221">
        <v>748.65865319999989</v>
      </c>
      <c r="K82" s="221">
        <v>0</v>
      </c>
      <c r="L82" s="221">
        <v>0</v>
      </c>
      <c r="M82" s="221">
        <v>748.65865319999989</v>
      </c>
      <c r="N82" s="115">
        <v>1.2216292829446596E-3</v>
      </c>
      <c r="O82" s="115"/>
    </row>
    <row r="83" spans="1:15" ht="13.9" customHeight="1">
      <c r="A83" s="109" t="s">
        <v>463</v>
      </c>
      <c r="B83" s="109" t="s">
        <v>614</v>
      </c>
      <c r="C83" s="109" t="s">
        <v>615</v>
      </c>
      <c r="D83" s="221">
        <v>81471.098719999995</v>
      </c>
      <c r="E83" s="221">
        <v>0</v>
      </c>
      <c r="F83" s="221">
        <v>0</v>
      </c>
      <c r="G83" s="221">
        <v>0</v>
      </c>
      <c r="H83" s="221">
        <v>0</v>
      </c>
      <c r="I83" s="221">
        <v>0</v>
      </c>
      <c r="J83" s="221">
        <v>6517.6878975999998</v>
      </c>
      <c r="K83" s="221">
        <v>0</v>
      </c>
      <c r="L83" s="221">
        <v>0</v>
      </c>
      <c r="M83" s="221">
        <v>6517.6878975999998</v>
      </c>
      <c r="N83" s="115">
        <v>1.0635285331665186E-2</v>
      </c>
      <c r="O83" s="115"/>
    </row>
    <row r="84" spans="1:15" ht="13.9" customHeight="1">
      <c r="A84" s="109" t="s">
        <v>463</v>
      </c>
      <c r="B84" s="109" t="s">
        <v>616</v>
      </c>
      <c r="C84" s="109" t="s">
        <v>617</v>
      </c>
      <c r="D84" s="221">
        <v>104687.59972470072</v>
      </c>
      <c r="E84" s="221">
        <v>0</v>
      </c>
      <c r="F84" s="221">
        <v>0</v>
      </c>
      <c r="G84" s="221">
        <v>0</v>
      </c>
      <c r="H84" s="221">
        <v>0</v>
      </c>
      <c r="I84" s="221">
        <v>0</v>
      </c>
      <c r="J84" s="221">
        <v>12562.511966964084</v>
      </c>
      <c r="K84" s="221">
        <v>0</v>
      </c>
      <c r="L84" s="221">
        <v>0</v>
      </c>
      <c r="M84" s="221">
        <v>12562.511966964084</v>
      </c>
      <c r="N84" s="115">
        <v>2.0498971621565224E-2</v>
      </c>
      <c r="O84" s="115"/>
    </row>
    <row r="85" spans="1:15" ht="13.9" customHeight="1">
      <c r="A85" s="109" t="s">
        <v>463</v>
      </c>
      <c r="B85" s="109" t="s">
        <v>773</v>
      </c>
      <c r="C85" s="109" t="s">
        <v>774</v>
      </c>
      <c r="D85" s="221">
        <v>50998.741305000003</v>
      </c>
      <c r="E85" s="221">
        <v>0</v>
      </c>
      <c r="F85" s="221">
        <v>0</v>
      </c>
      <c r="G85" s="221">
        <v>0</v>
      </c>
      <c r="H85" s="221">
        <v>0</v>
      </c>
      <c r="I85" s="221">
        <v>0</v>
      </c>
      <c r="J85" s="221">
        <v>6119.8489565999998</v>
      </c>
      <c r="K85" s="221">
        <v>0</v>
      </c>
      <c r="L85" s="221">
        <v>0</v>
      </c>
      <c r="M85" s="221">
        <v>6119.8489565999998</v>
      </c>
      <c r="N85" s="115">
        <v>9.9861087033794819E-3</v>
      </c>
      <c r="O85" s="115"/>
    </row>
    <row r="86" spans="1:15" ht="13.9" customHeight="1">
      <c r="A86" s="109" t="s">
        <v>463</v>
      </c>
      <c r="B86" s="109" t="s">
        <v>618</v>
      </c>
      <c r="C86" s="109" t="s">
        <v>619</v>
      </c>
      <c r="D86" s="221">
        <v>928.35</v>
      </c>
      <c r="E86" s="221">
        <v>0</v>
      </c>
      <c r="F86" s="221">
        <v>0</v>
      </c>
      <c r="G86" s="221">
        <v>0</v>
      </c>
      <c r="H86" s="221">
        <v>0</v>
      </c>
      <c r="I86" s="221">
        <v>0</v>
      </c>
      <c r="J86" s="221">
        <v>13.068</v>
      </c>
      <c r="K86" s="221">
        <v>0</v>
      </c>
      <c r="L86" s="221">
        <v>0</v>
      </c>
      <c r="M86" s="221">
        <v>13.068</v>
      </c>
      <c r="N86" s="115">
        <v>2.1323805450300527E-5</v>
      </c>
      <c r="O86" s="115"/>
    </row>
    <row r="87" spans="1:15" ht="13.9" customHeight="1">
      <c r="A87" s="109" t="s">
        <v>463</v>
      </c>
      <c r="B87" s="109" t="s">
        <v>775</v>
      </c>
      <c r="C87" s="109" t="s">
        <v>776</v>
      </c>
      <c r="D87" s="221">
        <v>7633.6783059999998</v>
      </c>
      <c r="E87" s="221">
        <v>0</v>
      </c>
      <c r="F87" s="221">
        <v>0</v>
      </c>
      <c r="G87" s="221">
        <v>0</v>
      </c>
      <c r="H87" s="221">
        <v>0</v>
      </c>
      <c r="I87" s="221">
        <v>0</v>
      </c>
      <c r="J87" s="221">
        <v>829.89981488000012</v>
      </c>
      <c r="K87" s="221">
        <v>0</v>
      </c>
      <c r="L87" s="221">
        <v>0</v>
      </c>
      <c r="M87" s="221">
        <v>829.89981488000012</v>
      </c>
      <c r="N87" s="115">
        <v>1.3541951481283703E-3</v>
      </c>
      <c r="O87" s="115"/>
    </row>
    <row r="88" spans="1:15" ht="13.9" customHeight="1">
      <c r="A88" s="109" t="s">
        <v>463</v>
      </c>
      <c r="B88" s="109" t="s">
        <v>620</v>
      </c>
      <c r="C88" s="109" t="s">
        <v>777</v>
      </c>
      <c r="D88" s="221">
        <v>7510.2782900000002</v>
      </c>
      <c r="E88" s="221">
        <v>0</v>
      </c>
      <c r="F88" s="221">
        <v>0</v>
      </c>
      <c r="G88" s="221">
        <v>0</v>
      </c>
      <c r="H88" s="221">
        <v>0</v>
      </c>
      <c r="I88" s="221">
        <v>0</v>
      </c>
      <c r="J88" s="221">
        <v>901.23339480000004</v>
      </c>
      <c r="K88" s="221">
        <v>0</v>
      </c>
      <c r="L88" s="221">
        <v>0</v>
      </c>
      <c r="M88" s="221">
        <v>901.23339480000004</v>
      </c>
      <c r="N88" s="115">
        <v>1.470594243650833E-3</v>
      </c>
      <c r="O88" s="115"/>
    </row>
    <row r="89" spans="1:15" ht="13.9" customHeight="1">
      <c r="A89" s="109" t="s">
        <v>463</v>
      </c>
      <c r="B89" s="109" t="s">
        <v>621</v>
      </c>
      <c r="C89" s="109" t="s">
        <v>622</v>
      </c>
      <c r="D89" s="221">
        <v>248216.81313752578</v>
      </c>
      <c r="E89" s="221">
        <v>0</v>
      </c>
      <c r="F89" s="221">
        <v>0</v>
      </c>
      <c r="G89" s="221">
        <v>0</v>
      </c>
      <c r="H89" s="221">
        <v>0</v>
      </c>
      <c r="I89" s="221">
        <v>0</v>
      </c>
      <c r="J89" s="221">
        <v>20725.212750503099</v>
      </c>
      <c r="K89" s="221">
        <v>0</v>
      </c>
      <c r="L89" s="221">
        <v>0</v>
      </c>
      <c r="M89" s="221">
        <v>20725.212750503099</v>
      </c>
      <c r="N89" s="115">
        <v>3.3818518871121514E-2</v>
      </c>
      <c r="O89" s="115"/>
    </row>
    <row r="90" spans="1:15" ht="13.9" customHeight="1">
      <c r="A90" s="109" t="s">
        <v>463</v>
      </c>
      <c r="B90" s="109" t="s">
        <v>623</v>
      </c>
      <c r="C90" s="109" t="s">
        <v>778</v>
      </c>
      <c r="D90" s="221">
        <v>61092.878370000013</v>
      </c>
      <c r="E90" s="221">
        <v>0</v>
      </c>
      <c r="F90" s="221">
        <v>0</v>
      </c>
      <c r="G90" s="221">
        <v>0</v>
      </c>
      <c r="H90" s="221">
        <v>0</v>
      </c>
      <c r="I90" s="221">
        <v>0</v>
      </c>
      <c r="J90" s="221">
        <v>7331.1454044000002</v>
      </c>
      <c r="K90" s="221">
        <v>0</v>
      </c>
      <c r="L90" s="221">
        <v>0</v>
      </c>
      <c r="M90" s="221">
        <v>7331.1454044000002</v>
      </c>
      <c r="N90" s="115">
        <v>1.1962650622229138E-2</v>
      </c>
      <c r="O90" s="115"/>
    </row>
    <row r="91" spans="1:15" ht="13.9" customHeight="1">
      <c r="A91" s="109" t="s">
        <v>463</v>
      </c>
      <c r="B91" s="109" t="s">
        <v>624</v>
      </c>
      <c r="C91" s="109" t="s">
        <v>625</v>
      </c>
      <c r="D91" s="221">
        <v>103782.33410580915</v>
      </c>
      <c r="E91" s="221">
        <v>0</v>
      </c>
      <c r="F91" s="221">
        <v>0</v>
      </c>
      <c r="G91" s="221">
        <v>0</v>
      </c>
      <c r="H91" s="221">
        <v>0</v>
      </c>
      <c r="I91" s="221">
        <v>0</v>
      </c>
      <c r="J91" s="221">
        <v>10984.531688177092</v>
      </c>
      <c r="K91" s="221">
        <v>0</v>
      </c>
      <c r="L91" s="221">
        <v>0</v>
      </c>
      <c r="M91" s="221">
        <v>10984.531688177092</v>
      </c>
      <c r="N91" s="115">
        <v>1.7924090655138468E-2</v>
      </c>
      <c r="O91" s="115"/>
    </row>
    <row r="92" spans="1:15" ht="13.9" customHeight="1">
      <c r="A92" s="109" t="s">
        <v>463</v>
      </c>
      <c r="B92" s="109" t="s">
        <v>626</v>
      </c>
      <c r="C92" s="109" t="s">
        <v>627</v>
      </c>
      <c r="D92" s="221">
        <v>117972.63641031044</v>
      </c>
      <c r="E92" s="221">
        <v>0</v>
      </c>
      <c r="F92" s="221">
        <v>0</v>
      </c>
      <c r="G92" s="221">
        <v>0</v>
      </c>
      <c r="H92" s="221">
        <v>0</v>
      </c>
      <c r="I92" s="221">
        <v>0</v>
      </c>
      <c r="J92" s="221">
        <v>9822.5065234372541</v>
      </c>
      <c r="K92" s="221">
        <v>0</v>
      </c>
      <c r="L92" s="221">
        <v>0</v>
      </c>
      <c r="M92" s="221">
        <v>9822.5065234372541</v>
      </c>
      <c r="N92" s="115">
        <v>1.60279475160762E-2</v>
      </c>
      <c r="O92" s="115"/>
    </row>
    <row r="93" spans="1:15" ht="13.9" customHeight="1">
      <c r="A93" s="109" t="s">
        <v>463</v>
      </c>
      <c r="B93" s="109" t="s">
        <v>628</v>
      </c>
      <c r="C93" s="109" t="s">
        <v>779</v>
      </c>
      <c r="D93" s="221">
        <v>79852.058769611962</v>
      </c>
      <c r="E93" s="221">
        <v>0</v>
      </c>
      <c r="F93" s="221">
        <v>0</v>
      </c>
      <c r="G93" s="221">
        <v>0</v>
      </c>
      <c r="H93" s="221">
        <v>0</v>
      </c>
      <c r="I93" s="221">
        <v>0</v>
      </c>
      <c r="J93" s="221">
        <v>8321.0139291534342</v>
      </c>
      <c r="K93" s="221">
        <v>0</v>
      </c>
      <c r="L93" s="221">
        <v>0</v>
      </c>
      <c r="M93" s="221">
        <v>8321.0139291534342</v>
      </c>
      <c r="N93" s="115">
        <v>1.3577875893366132E-2</v>
      </c>
      <c r="O93" s="115"/>
    </row>
    <row r="94" spans="1:15" ht="13.9" customHeight="1">
      <c r="A94" s="109" t="s">
        <v>463</v>
      </c>
      <c r="B94" s="109" t="s">
        <v>629</v>
      </c>
      <c r="C94" s="109" t="s">
        <v>630</v>
      </c>
      <c r="D94" s="221">
        <v>12733.508230000001</v>
      </c>
      <c r="E94" s="221">
        <v>0</v>
      </c>
      <c r="F94" s="221">
        <v>0</v>
      </c>
      <c r="G94" s="221">
        <v>0</v>
      </c>
      <c r="H94" s="221">
        <v>0</v>
      </c>
      <c r="I94" s="221">
        <v>0</v>
      </c>
      <c r="J94" s="221">
        <v>1528.0209876000001</v>
      </c>
      <c r="K94" s="221">
        <v>0</v>
      </c>
      <c r="L94" s="221">
        <v>0</v>
      </c>
      <c r="M94" s="221">
        <v>1528.0209876000001</v>
      </c>
      <c r="N94" s="115">
        <v>2.4933595243004651E-3</v>
      </c>
      <c r="O94" s="115"/>
    </row>
    <row r="95" spans="1:15" ht="13.9" customHeight="1">
      <c r="A95" s="109" t="s">
        <v>463</v>
      </c>
      <c r="B95" s="109" t="s">
        <v>631</v>
      </c>
      <c r="C95" s="109" t="s">
        <v>632</v>
      </c>
      <c r="D95" s="221">
        <v>50241.087079999998</v>
      </c>
      <c r="E95" s="221">
        <v>0</v>
      </c>
      <c r="F95" s="221">
        <v>0</v>
      </c>
      <c r="G95" s="221">
        <v>0</v>
      </c>
      <c r="H95" s="221">
        <v>0</v>
      </c>
      <c r="I95" s="221">
        <v>0</v>
      </c>
      <c r="J95" s="221">
        <v>4491.9781510000003</v>
      </c>
      <c r="K95" s="221">
        <v>0</v>
      </c>
      <c r="L95" s="221">
        <v>0</v>
      </c>
      <c r="M95" s="221">
        <v>4491.9781510000003</v>
      </c>
      <c r="N95" s="115">
        <v>7.3298185016012164E-3</v>
      </c>
      <c r="O95" s="115"/>
    </row>
    <row r="96" spans="1:15" ht="13.9" customHeight="1">
      <c r="A96" s="109" t="s">
        <v>463</v>
      </c>
      <c r="B96" s="109" t="s">
        <v>633</v>
      </c>
      <c r="C96" s="109" t="s">
        <v>634</v>
      </c>
      <c r="D96" s="221">
        <v>133116.27453500003</v>
      </c>
      <c r="E96" s="221">
        <v>0</v>
      </c>
      <c r="F96" s="221">
        <v>0</v>
      </c>
      <c r="G96" s="221">
        <v>0</v>
      </c>
      <c r="H96" s="221">
        <v>0</v>
      </c>
      <c r="I96" s="221">
        <v>0</v>
      </c>
      <c r="J96" s="221">
        <v>14142.019558200001</v>
      </c>
      <c r="K96" s="221">
        <v>0</v>
      </c>
      <c r="L96" s="221">
        <v>0</v>
      </c>
      <c r="M96" s="221">
        <v>14142.019558200001</v>
      </c>
      <c r="N96" s="115">
        <v>2.3076344791353065E-2</v>
      </c>
      <c r="O96" s="115"/>
    </row>
    <row r="97" spans="1:15" ht="13.9" customHeight="1">
      <c r="A97" s="109" t="s">
        <v>463</v>
      </c>
      <c r="B97" s="109" t="s">
        <v>635</v>
      </c>
      <c r="C97" s="109" t="s">
        <v>636</v>
      </c>
      <c r="D97" s="221">
        <v>80636.40224499999</v>
      </c>
      <c r="E97" s="221">
        <v>0</v>
      </c>
      <c r="F97" s="221">
        <v>0</v>
      </c>
      <c r="G97" s="221">
        <v>0</v>
      </c>
      <c r="H97" s="221">
        <v>0</v>
      </c>
      <c r="I97" s="221">
        <v>0</v>
      </c>
      <c r="J97" s="221">
        <v>6465.8853526000003</v>
      </c>
      <c r="K97" s="221">
        <v>0</v>
      </c>
      <c r="L97" s="221">
        <v>0</v>
      </c>
      <c r="M97" s="221">
        <v>6465.8853526000003</v>
      </c>
      <c r="N97" s="115">
        <v>1.0550756146525116E-2</v>
      </c>
      <c r="O97" s="115"/>
    </row>
    <row r="98" spans="1:15" ht="13.9" customHeight="1">
      <c r="A98" s="109"/>
      <c r="B98" s="109"/>
      <c r="C98" s="394" t="s">
        <v>637</v>
      </c>
      <c r="D98" s="431">
        <f>SUM(D5:D97)</f>
        <v>6402619.7452854021</v>
      </c>
      <c r="E98" s="431">
        <v>0</v>
      </c>
      <c r="F98" s="431">
        <v>0</v>
      </c>
      <c r="G98" s="431">
        <v>0</v>
      </c>
      <c r="H98" s="431">
        <v>0</v>
      </c>
      <c r="I98" s="431">
        <v>0</v>
      </c>
      <c r="J98" s="431">
        <f>SUM(J5:J97)</f>
        <v>612836.20460980269</v>
      </c>
      <c r="K98" s="431">
        <v>0</v>
      </c>
      <c r="L98" s="431">
        <v>0</v>
      </c>
      <c r="M98" s="431">
        <f>SUM(M5:M97)</f>
        <v>612836.20460980269</v>
      </c>
      <c r="N98" s="430">
        <f>SUM(N5:N97)</f>
        <v>0.99999999999999989</v>
      </c>
      <c r="O98" s="430"/>
    </row>
    <row r="99" spans="1:15" ht="13.9" customHeight="1">
      <c r="A99" s="109"/>
      <c r="B99" s="109"/>
      <c r="C99" s="109"/>
      <c r="D99" s="221"/>
      <c r="E99" s="221"/>
      <c r="F99" s="221"/>
      <c r="G99" s="221"/>
      <c r="H99" s="221"/>
      <c r="I99" s="221"/>
      <c r="J99" s="221"/>
      <c r="K99" s="221"/>
      <c r="L99" s="221"/>
      <c r="M99" s="221"/>
      <c r="N99" s="432"/>
      <c r="O99" s="432"/>
    </row>
    <row r="100" spans="1:15" ht="13.9" customHeight="1">
      <c r="A100" s="109"/>
      <c r="B100" s="109"/>
      <c r="C100" s="109"/>
      <c r="D100" s="221"/>
      <c r="E100" s="221"/>
      <c r="F100" s="221"/>
      <c r="G100" s="221"/>
      <c r="H100" s="221"/>
      <c r="I100" s="221"/>
      <c r="J100" s="221"/>
      <c r="K100" s="221"/>
      <c r="L100" s="221"/>
      <c r="M100" s="221"/>
      <c r="N100" s="432"/>
      <c r="O100" s="432"/>
    </row>
    <row r="101" spans="1:15" ht="13.9" customHeight="1">
      <c r="A101" s="109"/>
      <c r="B101" s="109"/>
      <c r="C101" s="109"/>
      <c r="D101" s="221"/>
      <c r="E101" s="221"/>
      <c r="F101" s="221"/>
      <c r="G101" s="221"/>
      <c r="H101" s="221"/>
      <c r="I101" s="221"/>
      <c r="J101" s="221"/>
      <c r="K101" s="221"/>
      <c r="L101" s="221"/>
      <c r="M101" s="221"/>
      <c r="N101" s="432"/>
      <c r="O101" s="432"/>
    </row>
    <row r="102" spans="1:15" ht="13.9" customHeight="1">
      <c r="A102" s="109"/>
      <c r="B102" s="109"/>
      <c r="C102" s="109"/>
      <c r="D102" s="221"/>
      <c r="E102" s="221"/>
      <c r="F102" s="221"/>
      <c r="G102" s="221"/>
      <c r="H102" s="221"/>
      <c r="I102" s="221"/>
      <c r="J102" s="221"/>
      <c r="K102" s="221"/>
      <c r="L102" s="221"/>
      <c r="M102" s="221"/>
      <c r="N102" s="432"/>
      <c r="O102" s="432"/>
    </row>
    <row r="103" spans="1:15" ht="13.9" customHeight="1">
      <c r="A103" s="109"/>
      <c r="B103" s="109"/>
      <c r="C103" s="109"/>
      <c r="D103" s="221"/>
      <c r="E103" s="221"/>
      <c r="F103" s="221"/>
      <c r="G103" s="221"/>
      <c r="H103" s="221"/>
      <c r="I103" s="221"/>
      <c r="J103" s="221"/>
      <c r="K103" s="221"/>
      <c r="L103" s="221"/>
      <c r="M103" s="221"/>
      <c r="N103" s="432"/>
      <c r="O103" s="432"/>
    </row>
    <row r="104" spans="1:15" ht="13.9" customHeight="1">
      <c r="A104" s="109"/>
      <c r="B104" s="109"/>
      <c r="C104" s="109"/>
      <c r="D104" s="221"/>
      <c r="E104" s="221"/>
      <c r="F104" s="221"/>
      <c r="G104" s="221"/>
      <c r="H104" s="221"/>
      <c r="I104" s="221"/>
      <c r="J104" s="221"/>
      <c r="K104" s="221"/>
      <c r="L104" s="221"/>
      <c r="M104" s="221"/>
      <c r="N104" s="432"/>
      <c r="O104" s="432"/>
    </row>
    <row r="105" spans="1:15" ht="13.9" customHeight="1">
      <c r="A105" s="109"/>
      <c r="B105" s="109"/>
      <c r="C105" s="109"/>
      <c r="D105" s="221"/>
      <c r="E105" s="221"/>
      <c r="F105" s="221"/>
      <c r="G105" s="221"/>
      <c r="H105" s="221"/>
      <c r="I105" s="221"/>
      <c r="J105" s="221"/>
      <c r="K105" s="221"/>
      <c r="L105" s="221"/>
      <c r="M105" s="221"/>
      <c r="N105" s="432"/>
      <c r="O105" s="432"/>
    </row>
    <row r="106" spans="1:15" ht="13.9" customHeight="1">
      <c r="A106" s="109"/>
      <c r="B106" s="109"/>
      <c r="C106" s="109"/>
      <c r="D106" s="221"/>
      <c r="E106" s="221"/>
      <c r="F106" s="221"/>
      <c r="G106" s="221"/>
      <c r="H106" s="221"/>
      <c r="I106" s="221"/>
      <c r="J106" s="221"/>
      <c r="K106" s="221"/>
      <c r="L106" s="221"/>
      <c r="M106" s="221"/>
      <c r="N106" s="432"/>
      <c r="O106" s="432"/>
    </row>
    <row r="107" spans="1:15" ht="13.9" customHeight="1">
      <c r="A107" s="109"/>
      <c r="B107" s="109"/>
      <c r="C107" s="109"/>
      <c r="D107" s="221"/>
      <c r="E107" s="221"/>
      <c r="F107" s="221"/>
      <c r="G107" s="221"/>
      <c r="H107" s="221"/>
      <c r="I107" s="221"/>
      <c r="J107" s="221"/>
      <c r="K107" s="221"/>
      <c r="L107" s="221"/>
      <c r="M107" s="221"/>
      <c r="N107" s="432"/>
      <c r="O107" s="432"/>
    </row>
    <row r="108" spans="1:15" ht="13.9" customHeight="1">
      <c r="A108" s="109"/>
      <c r="B108" s="109"/>
      <c r="C108" s="109"/>
      <c r="D108" s="221"/>
      <c r="E108" s="221"/>
      <c r="F108" s="221"/>
      <c r="G108" s="221"/>
      <c r="H108" s="221"/>
      <c r="I108" s="221"/>
      <c r="J108" s="221"/>
      <c r="K108" s="221"/>
      <c r="L108" s="221"/>
      <c r="M108" s="221"/>
      <c r="N108" s="432"/>
      <c r="O108" s="432"/>
    </row>
    <row r="109" spans="1:15" ht="13.9" customHeight="1">
      <c r="A109" s="109"/>
      <c r="B109" s="109"/>
      <c r="C109" s="109"/>
      <c r="D109" s="221"/>
      <c r="E109" s="221"/>
      <c r="F109" s="221"/>
      <c r="G109" s="221"/>
      <c r="H109" s="221"/>
      <c r="I109" s="221"/>
      <c r="J109" s="221"/>
      <c r="K109" s="221"/>
      <c r="L109" s="221"/>
      <c r="M109" s="221"/>
      <c r="N109" s="432"/>
      <c r="O109" s="432"/>
    </row>
    <row r="110" spans="1:15" ht="13.9" customHeight="1">
      <c r="A110" s="109"/>
      <c r="B110" s="109"/>
      <c r="C110" s="109"/>
      <c r="D110" s="221"/>
      <c r="E110" s="221"/>
      <c r="F110" s="221"/>
      <c r="G110" s="221"/>
      <c r="H110" s="221"/>
      <c r="I110" s="221"/>
      <c r="J110" s="221"/>
      <c r="K110" s="221"/>
      <c r="L110" s="221"/>
      <c r="M110" s="221"/>
      <c r="N110" s="432"/>
      <c r="O110" s="432"/>
    </row>
    <row r="111" spans="1:15" ht="13.9" customHeight="1">
      <c r="A111" s="109"/>
      <c r="B111" s="109"/>
      <c r="C111" s="109"/>
      <c r="D111" s="221"/>
      <c r="E111" s="221"/>
      <c r="F111" s="221"/>
      <c r="G111" s="221"/>
      <c r="H111" s="221"/>
      <c r="I111" s="221"/>
      <c r="J111" s="221"/>
      <c r="K111" s="221"/>
      <c r="L111" s="221"/>
      <c r="M111" s="221"/>
      <c r="N111" s="432"/>
      <c r="O111" s="432"/>
    </row>
    <row r="112" spans="1:15" ht="13.9" customHeight="1">
      <c r="A112" s="109"/>
      <c r="B112" s="109"/>
      <c r="C112" s="109"/>
      <c r="D112" s="221"/>
      <c r="E112" s="221"/>
      <c r="F112" s="221"/>
      <c r="G112" s="221"/>
      <c r="H112" s="221"/>
      <c r="I112" s="221"/>
      <c r="J112" s="221"/>
      <c r="K112" s="221"/>
      <c r="L112" s="221"/>
      <c r="M112" s="221"/>
      <c r="N112" s="432"/>
      <c r="O112" s="432"/>
    </row>
    <row r="113" spans="1:15" ht="13.9" customHeight="1">
      <c r="A113" s="109"/>
      <c r="B113" s="109"/>
      <c r="C113" s="109"/>
      <c r="D113" s="221"/>
      <c r="E113" s="221"/>
      <c r="F113" s="221"/>
      <c r="G113" s="221"/>
      <c r="H113" s="221"/>
      <c r="I113" s="221"/>
      <c r="J113" s="221"/>
      <c r="K113" s="221"/>
      <c r="L113" s="221"/>
      <c r="M113" s="221"/>
      <c r="N113" s="432"/>
      <c r="O113" s="432"/>
    </row>
    <row r="114" spans="1:15" ht="13.9" customHeight="1">
      <c r="A114" s="109"/>
      <c r="B114" s="109"/>
      <c r="C114" s="109"/>
      <c r="D114" s="221"/>
      <c r="E114" s="221"/>
      <c r="F114" s="221"/>
      <c r="G114" s="221"/>
      <c r="H114" s="221"/>
      <c r="I114" s="221"/>
      <c r="J114" s="221"/>
      <c r="K114" s="221"/>
      <c r="L114" s="221"/>
      <c r="M114" s="221"/>
      <c r="N114" s="432"/>
      <c r="O114" s="432"/>
    </row>
    <row r="115" spans="1:15" ht="13.9" customHeight="1">
      <c r="A115" s="109"/>
      <c r="B115" s="109"/>
      <c r="C115" s="109"/>
      <c r="D115" s="221"/>
      <c r="E115" s="221"/>
      <c r="F115" s="221"/>
      <c r="G115" s="221"/>
      <c r="H115" s="221"/>
      <c r="I115" s="221"/>
      <c r="J115" s="221"/>
      <c r="K115" s="221"/>
      <c r="L115" s="221"/>
      <c r="M115" s="221"/>
      <c r="N115" s="432"/>
      <c r="O115" s="432"/>
    </row>
    <row r="116" spans="1:15" ht="13.9" customHeight="1">
      <c r="A116" s="109"/>
      <c r="B116" s="109"/>
      <c r="C116" s="109"/>
      <c r="D116" s="221"/>
      <c r="E116" s="221"/>
      <c r="F116" s="221"/>
      <c r="G116" s="221"/>
      <c r="H116" s="221"/>
      <c r="I116" s="221"/>
      <c r="J116" s="221"/>
      <c r="K116" s="221"/>
      <c r="L116" s="221"/>
      <c r="M116" s="221"/>
      <c r="N116" s="432"/>
      <c r="O116" s="432"/>
    </row>
    <row r="117" spans="1:15" ht="13.9" customHeight="1">
      <c r="A117" s="109"/>
      <c r="B117" s="109"/>
      <c r="C117" s="109"/>
      <c r="D117" s="221"/>
      <c r="E117" s="221"/>
      <c r="F117" s="221"/>
      <c r="G117" s="221"/>
      <c r="H117" s="221"/>
      <c r="I117" s="221"/>
      <c r="J117" s="221"/>
      <c r="K117" s="221"/>
      <c r="L117" s="221"/>
      <c r="M117" s="221"/>
      <c r="N117" s="432"/>
      <c r="O117" s="432"/>
    </row>
    <row r="118" spans="1:15" ht="23.25" customHeight="1">
      <c r="A118" s="109"/>
      <c r="B118" s="109"/>
      <c r="C118" s="109"/>
      <c r="D118" s="221"/>
      <c r="E118" s="221"/>
      <c r="F118" s="221"/>
      <c r="G118" s="221"/>
      <c r="H118" s="221"/>
      <c r="I118" s="221"/>
      <c r="J118" s="221"/>
      <c r="K118" s="221"/>
      <c r="L118" s="221"/>
      <c r="M118" s="221"/>
      <c r="N118" s="432"/>
      <c r="O118" s="432"/>
    </row>
    <row r="119" spans="1:15" ht="13.9" customHeight="1">
      <c r="A119" s="109"/>
      <c r="B119" s="109"/>
      <c r="C119" s="109"/>
      <c r="D119" s="221"/>
      <c r="E119" s="221"/>
      <c r="F119" s="221"/>
      <c r="G119" s="221"/>
      <c r="H119" s="221"/>
      <c r="I119" s="221"/>
      <c r="J119" s="221"/>
      <c r="K119" s="221"/>
      <c r="L119" s="221"/>
      <c r="M119" s="221"/>
      <c r="N119" s="432"/>
      <c r="O119" s="432"/>
    </row>
    <row r="120" spans="1:15" ht="13.9" customHeight="1">
      <c r="A120" s="109"/>
      <c r="B120" s="109"/>
      <c r="C120" s="109"/>
      <c r="D120" s="221"/>
      <c r="E120" s="221"/>
      <c r="F120" s="221"/>
      <c r="G120" s="221"/>
      <c r="H120" s="221"/>
      <c r="I120" s="221"/>
      <c r="J120" s="221"/>
      <c r="K120" s="221"/>
      <c r="L120" s="221"/>
      <c r="M120" s="221"/>
      <c r="N120" s="432"/>
      <c r="O120" s="432"/>
    </row>
    <row r="121" spans="1:15" ht="13.9" customHeight="1">
      <c r="A121" s="109"/>
      <c r="B121" s="109"/>
      <c r="C121" s="109"/>
      <c r="D121" s="221"/>
      <c r="E121" s="221"/>
      <c r="F121" s="221"/>
      <c r="G121" s="221"/>
      <c r="H121" s="221"/>
      <c r="I121" s="221"/>
      <c r="J121" s="221"/>
      <c r="K121" s="221"/>
      <c r="L121" s="221"/>
      <c r="M121" s="221"/>
      <c r="N121" s="432"/>
      <c r="O121" s="432"/>
    </row>
    <row r="122" spans="1:15" ht="13.9" customHeight="1">
      <c r="A122" s="109"/>
      <c r="B122" s="109"/>
      <c r="C122" s="109"/>
      <c r="D122" s="221"/>
      <c r="E122" s="221"/>
      <c r="F122" s="221"/>
      <c r="G122" s="221"/>
      <c r="H122" s="221"/>
      <c r="I122" s="221"/>
      <c r="J122" s="221"/>
      <c r="K122" s="221"/>
      <c r="L122" s="221"/>
      <c r="M122" s="221"/>
      <c r="N122" s="432"/>
      <c r="O122" s="432"/>
    </row>
    <row r="123" spans="1:15" ht="13.9" customHeight="1">
      <c r="A123" s="109"/>
      <c r="B123" s="109"/>
      <c r="C123" s="109"/>
      <c r="D123" s="221"/>
      <c r="E123" s="221"/>
      <c r="F123" s="221"/>
      <c r="G123" s="221"/>
      <c r="H123" s="221"/>
      <c r="I123" s="221"/>
      <c r="J123" s="221"/>
      <c r="K123" s="221"/>
      <c r="L123" s="221"/>
      <c r="M123" s="221"/>
      <c r="N123" s="432"/>
      <c r="O123" s="432"/>
    </row>
    <row r="124" spans="1:15" ht="13.9" customHeight="1">
      <c r="A124" s="109"/>
      <c r="B124" s="109"/>
      <c r="C124" s="109"/>
      <c r="D124" s="221"/>
      <c r="E124" s="221"/>
      <c r="F124" s="221"/>
      <c r="G124" s="221"/>
      <c r="H124" s="221"/>
      <c r="I124" s="221"/>
      <c r="J124" s="221"/>
      <c r="K124" s="221"/>
      <c r="L124" s="221"/>
      <c r="M124" s="221"/>
      <c r="N124" s="432"/>
      <c r="O124" s="432"/>
    </row>
    <row r="125" spans="1:15" ht="13.9" customHeight="1">
      <c r="A125" s="109"/>
      <c r="B125" s="109"/>
      <c r="C125" s="109"/>
      <c r="D125" s="221"/>
      <c r="E125" s="221"/>
      <c r="F125" s="221"/>
      <c r="G125" s="221"/>
      <c r="H125" s="221"/>
      <c r="I125" s="221"/>
      <c r="J125" s="221"/>
      <c r="K125" s="221"/>
      <c r="L125" s="221"/>
      <c r="M125" s="221"/>
      <c r="N125" s="432"/>
      <c r="O125" s="432"/>
    </row>
    <row r="126" spans="1:15" ht="13.9" customHeight="1">
      <c r="A126" s="109"/>
      <c r="B126" s="109"/>
      <c r="C126" s="109"/>
      <c r="D126" s="221"/>
      <c r="E126" s="221"/>
      <c r="F126" s="221"/>
      <c r="G126" s="221"/>
      <c r="H126" s="221"/>
      <c r="I126" s="221"/>
      <c r="J126" s="221"/>
      <c r="K126" s="221"/>
      <c r="L126" s="221"/>
      <c r="M126" s="221"/>
      <c r="N126" s="432"/>
      <c r="O126" s="432"/>
    </row>
    <row r="127" spans="1:15" ht="13.9" customHeight="1">
      <c r="A127" s="109"/>
      <c r="B127" s="109"/>
      <c r="C127" s="109"/>
      <c r="D127" s="221"/>
      <c r="E127" s="221"/>
      <c r="F127" s="221"/>
      <c r="G127" s="221"/>
      <c r="H127" s="221"/>
      <c r="I127" s="221"/>
      <c r="J127" s="221"/>
      <c r="K127" s="221"/>
      <c r="L127" s="221"/>
      <c r="M127" s="221"/>
      <c r="N127" s="432"/>
      <c r="O127" s="432"/>
    </row>
    <row r="128" spans="1:15" ht="13.9" customHeight="1">
      <c r="A128" s="109"/>
      <c r="B128" s="109"/>
      <c r="C128" s="109"/>
      <c r="D128" s="221"/>
      <c r="E128" s="221"/>
      <c r="F128" s="221"/>
      <c r="G128" s="221"/>
      <c r="H128" s="221"/>
      <c r="I128" s="221"/>
      <c r="J128" s="221"/>
      <c r="K128" s="221"/>
      <c r="L128" s="221"/>
      <c r="M128" s="221"/>
      <c r="N128" s="432"/>
      <c r="O128" s="432"/>
    </row>
    <row r="129" spans="1:16" ht="13.9" customHeight="1">
      <c r="A129" s="109"/>
      <c r="B129" s="109"/>
      <c r="C129" s="109"/>
      <c r="D129" s="221"/>
      <c r="E129" s="221"/>
      <c r="F129" s="221"/>
      <c r="G129" s="221"/>
      <c r="H129" s="221"/>
      <c r="I129" s="221"/>
      <c r="J129" s="221"/>
      <c r="K129" s="221"/>
      <c r="L129" s="221"/>
      <c r="M129" s="221"/>
      <c r="N129" s="432"/>
      <c r="O129" s="432"/>
    </row>
    <row r="130" spans="1:16" ht="13.9" customHeight="1">
      <c r="A130" s="109"/>
      <c r="B130" s="109"/>
      <c r="C130" s="109"/>
      <c r="D130" s="221"/>
      <c r="E130" s="221"/>
      <c r="F130" s="221"/>
      <c r="G130" s="221"/>
      <c r="H130" s="221"/>
      <c r="I130" s="221"/>
      <c r="J130" s="221"/>
      <c r="K130" s="221"/>
      <c r="L130" s="221"/>
      <c r="M130" s="221"/>
      <c r="N130" s="432"/>
      <c r="O130" s="432"/>
    </row>
    <row r="131" spans="1:16" ht="13.9" customHeight="1">
      <c r="A131" s="109"/>
      <c r="B131" s="109"/>
      <c r="C131" s="109"/>
      <c r="D131" s="221"/>
      <c r="E131" s="221"/>
      <c r="F131" s="221"/>
      <c r="G131" s="221"/>
      <c r="H131" s="221"/>
      <c r="I131" s="221"/>
      <c r="J131" s="221"/>
      <c r="K131" s="221"/>
      <c r="L131" s="221"/>
      <c r="M131" s="221"/>
      <c r="N131" s="432"/>
      <c r="O131" s="432"/>
    </row>
    <row r="132" spans="1:16" ht="13.9" customHeight="1">
      <c r="A132" s="109"/>
      <c r="B132" s="109"/>
      <c r="C132" s="109"/>
      <c r="D132" s="221"/>
      <c r="E132" s="221"/>
      <c r="F132" s="221"/>
      <c r="G132" s="221"/>
      <c r="H132" s="221"/>
      <c r="I132" s="221"/>
      <c r="J132" s="221"/>
      <c r="K132" s="221"/>
      <c r="L132" s="221"/>
      <c r="M132" s="221"/>
      <c r="N132" s="432"/>
      <c r="O132" s="432"/>
    </row>
    <row r="133" spans="1:16" ht="13.9" customHeight="1">
      <c r="A133" s="109"/>
      <c r="B133" s="109"/>
      <c r="C133" s="109"/>
      <c r="D133" s="221"/>
      <c r="E133" s="221"/>
      <c r="F133" s="221"/>
      <c r="G133" s="221"/>
      <c r="H133" s="221"/>
      <c r="I133" s="221"/>
      <c r="J133" s="221"/>
      <c r="K133" s="221"/>
      <c r="L133" s="221"/>
      <c r="M133" s="221"/>
      <c r="N133" s="432"/>
      <c r="O133" s="432"/>
    </row>
    <row r="134" spans="1:16" ht="13.9" customHeight="1">
      <c r="A134" s="109"/>
      <c r="B134" s="109"/>
      <c r="C134" s="109"/>
      <c r="D134" s="221"/>
      <c r="E134" s="221"/>
      <c r="F134" s="221"/>
      <c r="G134" s="221"/>
      <c r="H134" s="221"/>
      <c r="I134" s="221"/>
      <c r="J134" s="221"/>
      <c r="K134" s="221"/>
      <c r="L134" s="221"/>
      <c r="M134" s="221"/>
      <c r="N134" s="432"/>
      <c r="O134" s="432"/>
    </row>
    <row r="135" spans="1:16" ht="13.9" customHeight="1">
      <c r="A135" s="109"/>
      <c r="B135" s="109"/>
      <c r="C135" s="109"/>
      <c r="D135" s="221"/>
      <c r="E135" s="221"/>
      <c r="F135" s="221"/>
      <c r="G135" s="221"/>
      <c r="H135" s="221"/>
      <c r="I135" s="221"/>
      <c r="J135" s="221"/>
      <c r="K135" s="221"/>
      <c r="L135" s="221"/>
      <c r="M135" s="221"/>
      <c r="N135" s="432"/>
      <c r="O135" s="432"/>
    </row>
    <row r="136" spans="1:16" ht="13.9" customHeight="1">
      <c r="A136" s="109"/>
      <c r="B136" s="109"/>
      <c r="C136" s="109"/>
      <c r="D136" s="221"/>
      <c r="E136" s="221"/>
      <c r="F136" s="221"/>
      <c r="G136" s="221"/>
      <c r="H136" s="221"/>
      <c r="I136" s="221"/>
      <c r="J136" s="221"/>
      <c r="K136" s="221"/>
      <c r="L136" s="221"/>
      <c r="M136" s="221"/>
      <c r="N136" s="432"/>
      <c r="O136" s="432"/>
    </row>
    <row r="137" spans="1:16" ht="13.9" customHeight="1">
      <c r="A137" s="109"/>
      <c r="B137" s="109"/>
      <c r="C137" s="109"/>
      <c r="D137" s="221"/>
      <c r="E137" s="221"/>
      <c r="F137" s="221"/>
      <c r="G137" s="221"/>
      <c r="H137" s="221"/>
      <c r="I137" s="221"/>
      <c r="J137" s="221"/>
      <c r="K137" s="221"/>
      <c r="L137" s="221"/>
      <c r="M137" s="221"/>
      <c r="N137" s="432"/>
      <c r="O137" s="432"/>
      <c r="P137" s="427"/>
    </row>
    <row r="138" spans="1:16" ht="13.9" customHeight="1">
      <c r="A138" s="109"/>
      <c r="B138" s="109"/>
      <c r="C138" s="109"/>
      <c r="D138" s="221"/>
      <c r="E138" s="221"/>
      <c r="F138" s="221"/>
      <c r="G138" s="221"/>
      <c r="H138" s="221"/>
      <c r="I138" s="221"/>
      <c r="J138" s="221"/>
      <c r="K138" s="221"/>
      <c r="L138" s="221"/>
      <c r="M138" s="221"/>
      <c r="N138" s="432"/>
      <c r="O138" s="432"/>
    </row>
    <row r="139" spans="1:16" ht="13.9" customHeight="1">
      <c r="A139" s="109"/>
      <c r="B139" s="109"/>
      <c r="C139" s="109"/>
      <c r="D139" s="221"/>
      <c r="E139" s="221"/>
      <c r="F139" s="221"/>
      <c r="G139" s="221"/>
      <c r="H139" s="221"/>
      <c r="I139" s="221"/>
      <c r="J139" s="221"/>
      <c r="K139" s="221"/>
      <c r="L139" s="221"/>
      <c r="M139" s="221"/>
      <c r="N139" s="432"/>
      <c r="O139" s="432"/>
    </row>
    <row r="140" spans="1:16" ht="13.9" customHeight="1">
      <c r="A140" s="109"/>
      <c r="B140" s="109"/>
      <c r="C140" s="109"/>
      <c r="D140" s="221"/>
      <c r="E140" s="221"/>
      <c r="F140" s="221"/>
      <c r="G140" s="221"/>
      <c r="H140" s="221"/>
      <c r="I140" s="221"/>
      <c r="J140" s="221"/>
      <c r="K140" s="221"/>
      <c r="L140" s="221"/>
      <c r="M140" s="221"/>
      <c r="N140" s="432"/>
      <c r="O140" s="432"/>
    </row>
    <row r="141" spans="1:16" ht="13.9" customHeight="1">
      <c r="A141" s="109"/>
      <c r="B141" s="109"/>
      <c r="C141" s="109"/>
      <c r="D141" s="221"/>
      <c r="E141" s="221"/>
      <c r="F141" s="221"/>
      <c r="G141" s="221"/>
      <c r="H141" s="221"/>
      <c r="I141" s="221"/>
      <c r="J141" s="221"/>
      <c r="K141" s="221"/>
      <c r="L141" s="221"/>
      <c r="M141" s="221"/>
      <c r="N141" s="432"/>
      <c r="O141" s="432"/>
    </row>
    <row r="142" spans="1:16" ht="13.9" customHeight="1">
      <c r="A142" s="109"/>
      <c r="B142" s="109"/>
      <c r="C142" s="109"/>
      <c r="D142" s="221"/>
      <c r="E142" s="221"/>
      <c r="F142" s="221"/>
      <c r="G142" s="221"/>
      <c r="H142" s="221"/>
      <c r="I142" s="221"/>
      <c r="J142" s="221"/>
      <c r="K142" s="221"/>
      <c r="L142" s="221"/>
      <c r="M142" s="221"/>
      <c r="N142" s="432"/>
      <c r="O142" s="432"/>
    </row>
    <row r="143" spans="1:16" ht="13.9" customHeight="1">
      <c r="A143" s="109"/>
      <c r="B143" s="109"/>
      <c r="C143" s="109"/>
      <c r="D143" s="221"/>
      <c r="E143" s="221"/>
      <c r="F143" s="221"/>
      <c r="G143" s="221"/>
      <c r="H143" s="221"/>
      <c r="I143" s="221"/>
      <c r="J143" s="221"/>
      <c r="K143" s="221"/>
      <c r="L143" s="221"/>
      <c r="M143" s="221"/>
      <c r="N143" s="432"/>
      <c r="O143" s="432"/>
    </row>
    <row r="144" spans="1:16" ht="13.9" customHeight="1">
      <c r="A144" s="109"/>
      <c r="B144" s="109"/>
      <c r="C144" s="109"/>
      <c r="D144" s="221"/>
      <c r="E144" s="221"/>
      <c r="F144" s="221"/>
      <c r="G144" s="221"/>
      <c r="H144" s="221"/>
      <c r="I144" s="221"/>
      <c r="J144" s="221"/>
      <c r="K144" s="221"/>
      <c r="L144" s="221"/>
      <c r="M144" s="221"/>
      <c r="N144" s="432"/>
      <c r="O144" s="432"/>
    </row>
    <row r="145" spans="1:15" ht="13.9" customHeight="1">
      <c r="A145" s="109"/>
      <c r="B145" s="109"/>
      <c r="C145" s="109"/>
      <c r="D145" s="221"/>
      <c r="E145" s="221"/>
      <c r="F145" s="221"/>
      <c r="G145" s="221"/>
      <c r="H145" s="221"/>
      <c r="I145" s="221"/>
      <c r="J145" s="221"/>
      <c r="K145" s="221"/>
      <c r="L145" s="221"/>
      <c r="M145" s="221"/>
      <c r="N145" s="432"/>
      <c r="O145" s="432"/>
    </row>
    <row r="146" spans="1:15" ht="13.9" customHeight="1">
      <c r="A146" s="109"/>
      <c r="B146" s="109"/>
      <c r="C146" s="109"/>
      <c r="D146" s="221"/>
      <c r="E146" s="221"/>
      <c r="F146" s="221"/>
      <c r="G146" s="221"/>
      <c r="H146" s="221"/>
      <c r="I146" s="221"/>
      <c r="J146" s="221"/>
      <c r="K146" s="221"/>
      <c r="L146" s="221"/>
      <c r="M146" s="221"/>
      <c r="N146" s="432"/>
      <c r="O146" s="432"/>
    </row>
    <row r="147" spans="1:15" ht="13.9" customHeight="1">
      <c r="A147" s="109"/>
      <c r="B147" s="109"/>
      <c r="C147" s="109"/>
      <c r="D147" s="221"/>
      <c r="E147" s="221"/>
      <c r="F147" s="221"/>
      <c r="G147" s="221"/>
      <c r="H147" s="221"/>
      <c r="I147" s="221"/>
      <c r="J147" s="221"/>
      <c r="K147" s="221"/>
      <c r="L147" s="221"/>
      <c r="M147" s="221"/>
      <c r="N147" s="432"/>
      <c r="O147" s="432"/>
    </row>
    <row r="148" spans="1:15" ht="13.9" customHeight="1">
      <c r="A148" s="109"/>
      <c r="B148" s="109"/>
      <c r="C148" s="109"/>
      <c r="D148" s="221"/>
      <c r="E148" s="221"/>
      <c r="F148" s="221"/>
      <c r="G148" s="221"/>
      <c r="H148" s="221"/>
      <c r="I148" s="221"/>
      <c r="J148" s="221"/>
      <c r="K148" s="221"/>
      <c r="L148" s="221"/>
      <c r="M148" s="221"/>
      <c r="N148" s="432"/>
      <c r="O148" s="432"/>
    </row>
    <row r="149" spans="1:15" ht="13.9" customHeight="1">
      <c r="A149" s="109"/>
      <c r="B149" s="109"/>
      <c r="C149" s="109"/>
      <c r="D149" s="221"/>
      <c r="E149" s="221"/>
      <c r="F149" s="221"/>
      <c r="G149" s="221"/>
      <c r="H149" s="221"/>
      <c r="I149" s="221"/>
      <c r="J149" s="221"/>
      <c r="K149" s="221"/>
      <c r="L149" s="221"/>
      <c r="M149" s="221"/>
      <c r="N149" s="432"/>
      <c r="O149" s="432"/>
    </row>
    <row r="150" spans="1:15" ht="13.9" customHeight="1">
      <c r="A150" s="109"/>
      <c r="B150" s="109"/>
      <c r="C150" s="109"/>
      <c r="D150" s="221"/>
      <c r="E150" s="221"/>
      <c r="F150" s="221"/>
      <c r="G150" s="221"/>
      <c r="H150" s="221"/>
      <c r="I150" s="221"/>
      <c r="J150" s="221"/>
      <c r="K150" s="221"/>
      <c r="L150" s="221"/>
      <c r="M150" s="221"/>
      <c r="N150" s="432"/>
      <c r="O150" s="432"/>
    </row>
    <row r="151" spans="1:15" ht="13.9" customHeight="1">
      <c r="A151" s="109"/>
      <c r="B151" s="109"/>
      <c r="C151" s="109"/>
      <c r="D151" s="221"/>
      <c r="E151" s="221"/>
      <c r="F151" s="221"/>
      <c r="G151" s="221"/>
      <c r="H151" s="221"/>
      <c r="I151" s="221"/>
      <c r="J151" s="221"/>
      <c r="K151" s="221"/>
      <c r="L151" s="221"/>
      <c r="M151" s="221"/>
      <c r="N151" s="432"/>
      <c r="O151" s="432"/>
    </row>
    <row r="152" spans="1:15" ht="13.9" customHeight="1">
      <c r="A152" s="109"/>
      <c r="B152" s="109"/>
      <c r="C152" s="109"/>
      <c r="D152" s="221"/>
      <c r="E152" s="221"/>
      <c r="F152" s="221"/>
      <c r="G152" s="221"/>
      <c r="H152" s="221"/>
      <c r="I152" s="221"/>
      <c r="J152" s="221"/>
      <c r="K152" s="221"/>
      <c r="L152" s="221"/>
      <c r="M152" s="221"/>
      <c r="N152" s="432"/>
      <c r="O152" s="432"/>
    </row>
    <row r="153" spans="1:15" ht="13.9" customHeight="1">
      <c r="A153" s="109"/>
      <c r="B153" s="109"/>
      <c r="C153" s="109"/>
      <c r="D153" s="221"/>
      <c r="E153" s="221"/>
      <c r="F153" s="221"/>
      <c r="G153" s="221"/>
      <c r="H153" s="221"/>
      <c r="I153" s="221"/>
      <c r="J153" s="221"/>
      <c r="K153" s="221"/>
      <c r="L153" s="221"/>
      <c r="M153" s="221"/>
      <c r="N153" s="432"/>
      <c r="O153" s="432"/>
    </row>
    <row r="154" spans="1:15" ht="13.9" customHeight="1">
      <c r="A154" s="109"/>
      <c r="B154" s="109"/>
      <c r="C154" s="109"/>
      <c r="D154" s="221"/>
      <c r="E154" s="221"/>
      <c r="F154" s="221"/>
      <c r="G154" s="221"/>
      <c r="H154" s="221"/>
      <c r="I154" s="221"/>
      <c r="J154" s="221"/>
      <c r="K154" s="221"/>
      <c r="L154" s="221"/>
      <c r="M154" s="221"/>
      <c r="N154" s="432"/>
      <c r="O154" s="432"/>
    </row>
    <row r="155" spans="1:15" ht="13.9" customHeight="1">
      <c r="A155" s="109"/>
      <c r="B155" s="109"/>
      <c r="C155" s="109"/>
      <c r="D155" s="221"/>
      <c r="E155" s="221"/>
      <c r="F155" s="221"/>
      <c r="G155" s="221"/>
      <c r="H155" s="221"/>
      <c r="I155" s="221"/>
      <c r="J155" s="221"/>
      <c r="K155" s="221"/>
      <c r="L155" s="221"/>
      <c r="M155" s="221"/>
      <c r="N155" s="432"/>
      <c r="O155" s="432"/>
    </row>
    <row r="156" spans="1:15" ht="13.9" customHeight="1">
      <c r="A156" s="109"/>
      <c r="B156" s="109"/>
      <c r="C156" s="109"/>
      <c r="D156" s="221"/>
      <c r="E156" s="221"/>
      <c r="F156" s="221"/>
      <c r="G156" s="221"/>
      <c r="H156" s="221"/>
      <c r="I156" s="221"/>
      <c r="J156" s="221"/>
      <c r="K156" s="221"/>
      <c r="L156" s="221"/>
      <c r="M156" s="221"/>
      <c r="N156" s="432"/>
      <c r="O156" s="432"/>
    </row>
    <row r="157" spans="1:15" ht="13.9" customHeight="1">
      <c r="A157" s="109"/>
      <c r="B157" s="109"/>
      <c r="C157" s="109"/>
      <c r="D157" s="221"/>
      <c r="E157" s="221"/>
      <c r="F157" s="221"/>
      <c r="G157" s="221"/>
      <c r="H157" s="221"/>
      <c r="I157" s="221"/>
      <c r="J157" s="221"/>
      <c r="K157" s="221"/>
      <c r="L157" s="221"/>
      <c r="M157" s="221"/>
      <c r="N157" s="432"/>
      <c r="O157" s="432"/>
    </row>
    <row r="158" spans="1:15" ht="13.9" customHeight="1">
      <c r="A158" s="109"/>
      <c r="B158" s="109"/>
      <c r="C158" s="109"/>
      <c r="D158" s="221"/>
      <c r="E158" s="221"/>
      <c r="F158" s="221"/>
      <c r="G158" s="221"/>
      <c r="H158" s="221"/>
      <c r="I158" s="221"/>
      <c r="J158" s="221"/>
      <c r="K158" s="221"/>
      <c r="L158" s="221"/>
      <c r="M158" s="221"/>
      <c r="N158" s="432"/>
      <c r="O158" s="432"/>
    </row>
    <row r="159" spans="1:15" ht="13.9" customHeight="1">
      <c r="A159" s="109"/>
      <c r="B159" s="109"/>
      <c r="C159" s="109"/>
      <c r="D159" s="221"/>
      <c r="E159" s="221"/>
      <c r="F159" s="221"/>
      <c r="G159" s="221"/>
      <c r="H159" s="221"/>
      <c r="I159" s="221"/>
      <c r="J159" s="221"/>
      <c r="K159" s="221"/>
      <c r="L159" s="221"/>
      <c r="M159" s="221"/>
      <c r="N159" s="432"/>
      <c r="O159" s="432"/>
    </row>
    <row r="160" spans="1:15" ht="13.9" customHeight="1">
      <c r="A160" s="109"/>
      <c r="B160" s="109"/>
      <c r="C160" s="109"/>
      <c r="D160" s="221"/>
      <c r="E160" s="221"/>
      <c r="F160" s="221"/>
      <c r="G160" s="221"/>
      <c r="H160" s="221"/>
      <c r="I160" s="221"/>
      <c r="J160" s="221"/>
      <c r="K160" s="221"/>
      <c r="L160" s="221"/>
      <c r="M160" s="221"/>
      <c r="N160" s="432"/>
      <c r="O160" s="432"/>
    </row>
    <row r="161" spans="1:16" ht="13.9" customHeight="1">
      <c r="A161" s="109"/>
      <c r="B161" s="109"/>
      <c r="C161" s="109"/>
      <c r="D161" s="221"/>
      <c r="E161" s="221"/>
      <c r="F161" s="221"/>
      <c r="G161" s="221"/>
      <c r="H161" s="221"/>
      <c r="I161" s="221"/>
      <c r="J161" s="221"/>
      <c r="K161" s="221"/>
      <c r="L161" s="221"/>
      <c r="M161" s="221"/>
      <c r="N161" s="432"/>
      <c r="O161" s="432"/>
      <c r="P161" s="427"/>
    </row>
    <row r="162" spans="1:16" ht="13.9" customHeight="1">
      <c r="A162" s="109"/>
      <c r="B162" s="109"/>
      <c r="C162" s="109"/>
      <c r="D162" s="221"/>
      <c r="E162" s="221"/>
      <c r="F162" s="221"/>
      <c r="G162" s="221"/>
      <c r="H162" s="221"/>
      <c r="I162" s="221"/>
      <c r="J162" s="221"/>
      <c r="K162" s="221"/>
      <c r="L162" s="221"/>
      <c r="M162" s="221"/>
      <c r="N162" s="432"/>
      <c r="O162" s="432"/>
    </row>
    <row r="163" spans="1:16" ht="13.9" customHeight="1">
      <c r="A163" s="109"/>
      <c r="B163" s="109"/>
      <c r="C163" s="109"/>
      <c r="D163" s="221"/>
      <c r="E163" s="221"/>
      <c r="F163" s="221"/>
      <c r="G163" s="221"/>
      <c r="H163" s="221"/>
      <c r="I163" s="221"/>
      <c r="J163" s="221"/>
      <c r="K163" s="221"/>
      <c r="L163" s="221"/>
      <c r="M163" s="221"/>
      <c r="N163" s="432"/>
      <c r="O163" s="432"/>
    </row>
    <row r="164" spans="1:16" ht="13.9" customHeight="1">
      <c r="A164" s="109"/>
      <c r="B164" s="109"/>
      <c r="C164" s="109"/>
      <c r="D164" s="221"/>
      <c r="E164" s="221"/>
      <c r="F164" s="221"/>
      <c r="G164" s="221"/>
      <c r="H164" s="221"/>
      <c r="I164" s="221"/>
      <c r="J164" s="221"/>
      <c r="K164" s="221"/>
      <c r="L164" s="221"/>
      <c r="M164" s="221"/>
      <c r="N164" s="432"/>
      <c r="O164" s="432"/>
    </row>
    <row r="165" spans="1:16" ht="13.9" customHeight="1">
      <c r="A165" s="109"/>
      <c r="B165" s="109"/>
      <c r="C165" s="109"/>
      <c r="D165" s="221"/>
      <c r="E165" s="221"/>
      <c r="F165" s="221"/>
      <c r="G165" s="221"/>
      <c r="H165" s="221"/>
      <c r="I165" s="221"/>
      <c r="J165" s="221"/>
      <c r="K165" s="221"/>
      <c r="L165" s="221"/>
      <c r="M165" s="221"/>
      <c r="N165" s="432"/>
      <c r="O165" s="432"/>
    </row>
    <row r="166" spans="1:16" ht="13.9" customHeight="1">
      <c r="A166" s="109"/>
      <c r="B166" s="109"/>
      <c r="C166" s="109"/>
      <c r="D166" s="221"/>
      <c r="E166" s="221"/>
      <c r="F166" s="221"/>
      <c r="G166" s="221"/>
      <c r="H166" s="221"/>
      <c r="I166" s="221"/>
      <c r="J166" s="221"/>
      <c r="K166" s="221"/>
      <c r="L166" s="221"/>
      <c r="M166" s="221"/>
      <c r="N166" s="432"/>
      <c r="O166" s="432"/>
    </row>
    <row r="167" spans="1:16" ht="13.9" customHeight="1">
      <c r="A167" s="109"/>
      <c r="B167" s="109"/>
      <c r="C167" s="109"/>
      <c r="D167" s="221"/>
      <c r="E167" s="221"/>
      <c r="F167" s="221"/>
      <c r="G167" s="221"/>
      <c r="H167" s="221"/>
      <c r="I167" s="221"/>
      <c r="J167" s="221"/>
      <c r="K167" s="221"/>
      <c r="L167" s="221"/>
      <c r="M167" s="221"/>
      <c r="N167" s="432"/>
      <c r="O167" s="432"/>
    </row>
    <row r="168" spans="1:16" ht="13.9" customHeight="1">
      <c r="A168" s="109"/>
      <c r="B168" s="109"/>
      <c r="C168" s="109"/>
      <c r="D168" s="221"/>
      <c r="E168" s="221"/>
      <c r="F168" s="221"/>
      <c r="G168" s="221"/>
      <c r="H168" s="221"/>
      <c r="I168" s="221"/>
      <c r="J168" s="221"/>
      <c r="K168" s="221"/>
      <c r="L168" s="221"/>
      <c r="M168" s="221"/>
      <c r="N168" s="432"/>
      <c r="O168" s="432"/>
    </row>
    <row r="169" spans="1:16" ht="13.9" customHeight="1">
      <c r="A169" s="109"/>
      <c r="B169" s="109"/>
      <c r="C169" s="109"/>
      <c r="D169" s="221"/>
      <c r="E169" s="221"/>
      <c r="F169" s="221"/>
      <c r="G169" s="221"/>
      <c r="H169" s="221"/>
      <c r="I169" s="221"/>
      <c r="J169" s="221"/>
      <c r="K169" s="221"/>
      <c r="L169" s="221"/>
      <c r="M169" s="221"/>
      <c r="N169" s="432"/>
      <c r="O169" s="432"/>
    </row>
    <row r="170" spans="1:16" ht="13.9" customHeight="1">
      <c r="A170" s="109"/>
      <c r="B170" s="109"/>
      <c r="C170" s="109"/>
      <c r="D170" s="221"/>
      <c r="E170" s="221"/>
      <c r="F170" s="221"/>
      <c r="G170" s="221"/>
      <c r="H170" s="221"/>
      <c r="I170" s="221"/>
      <c r="J170" s="221"/>
      <c r="K170" s="221"/>
      <c r="L170" s="221"/>
      <c r="M170" s="221"/>
      <c r="N170" s="432"/>
      <c r="O170" s="432"/>
    </row>
    <row r="171" spans="1:16" ht="13.9" customHeight="1">
      <c r="A171" s="109"/>
      <c r="B171" s="109"/>
      <c r="C171" s="109"/>
      <c r="D171" s="221"/>
      <c r="E171" s="221"/>
      <c r="F171" s="221"/>
      <c r="G171" s="221"/>
      <c r="H171" s="221"/>
      <c r="I171" s="221"/>
      <c r="J171" s="221"/>
      <c r="K171" s="221"/>
      <c r="L171" s="221"/>
      <c r="M171" s="221"/>
      <c r="N171" s="432"/>
      <c r="O171" s="432"/>
    </row>
    <row r="172" spans="1:16" ht="13.9" customHeight="1">
      <c r="A172" s="109"/>
      <c r="B172" s="109"/>
      <c r="C172" s="109"/>
      <c r="D172" s="221"/>
      <c r="E172" s="221"/>
      <c r="F172" s="221"/>
      <c r="G172" s="221"/>
      <c r="H172" s="221"/>
      <c r="I172" s="221"/>
      <c r="J172" s="221"/>
      <c r="K172" s="221"/>
      <c r="L172" s="221"/>
      <c r="M172" s="221"/>
      <c r="N172" s="432"/>
      <c r="O172" s="432"/>
    </row>
    <row r="173" spans="1:16" ht="13.9" customHeight="1">
      <c r="A173" s="109"/>
      <c r="B173" s="109"/>
      <c r="C173" s="109"/>
      <c r="D173" s="221"/>
      <c r="E173" s="221"/>
      <c r="F173" s="221"/>
      <c r="G173" s="221"/>
      <c r="H173" s="221"/>
      <c r="I173" s="221"/>
      <c r="J173" s="221"/>
      <c r="K173" s="221"/>
      <c r="L173" s="221"/>
      <c r="M173" s="221"/>
      <c r="N173" s="432"/>
      <c r="O173" s="432"/>
    </row>
    <row r="174" spans="1:16" ht="13.9" customHeight="1">
      <c r="A174" s="109"/>
      <c r="B174" s="109"/>
      <c r="C174" s="109"/>
      <c r="D174" s="221"/>
      <c r="E174" s="221"/>
      <c r="F174" s="221"/>
      <c r="G174" s="221"/>
      <c r="H174" s="221"/>
      <c r="I174" s="221"/>
      <c r="J174" s="221"/>
      <c r="K174" s="221"/>
      <c r="L174" s="221"/>
      <c r="M174" s="221"/>
      <c r="N174" s="432"/>
      <c r="O174" s="432"/>
    </row>
    <row r="175" spans="1:16" ht="13.9" customHeight="1">
      <c r="A175" s="109"/>
      <c r="B175" s="109"/>
      <c r="C175" s="109"/>
      <c r="D175" s="221"/>
      <c r="E175" s="221"/>
      <c r="F175" s="221"/>
      <c r="G175" s="221"/>
      <c r="H175" s="221"/>
      <c r="I175" s="221"/>
      <c r="J175" s="221"/>
      <c r="K175" s="221"/>
      <c r="L175" s="221"/>
      <c r="M175" s="221"/>
      <c r="N175" s="432"/>
      <c r="O175" s="432"/>
    </row>
    <row r="176" spans="1:16" ht="13.9" customHeight="1">
      <c r="A176" s="109"/>
      <c r="B176" s="109"/>
      <c r="C176" s="109"/>
      <c r="D176" s="221"/>
      <c r="E176" s="221"/>
      <c r="F176" s="221"/>
      <c r="G176" s="221"/>
      <c r="H176" s="221"/>
      <c r="I176" s="221"/>
      <c r="J176" s="221"/>
      <c r="K176" s="221"/>
      <c r="L176" s="221"/>
      <c r="M176" s="221"/>
      <c r="N176" s="432"/>
      <c r="O176" s="432"/>
    </row>
    <row r="177" spans="1:15" ht="13.9" customHeight="1">
      <c r="A177" s="109"/>
      <c r="B177" s="109"/>
      <c r="C177" s="109"/>
      <c r="D177" s="221"/>
      <c r="E177" s="221"/>
      <c r="F177" s="221"/>
      <c r="G177" s="221"/>
      <c r="H177" s="221"/>
      <c r="I177" s="221"/>
      <c r="J177" s="221"/>
      <c r="K177" s="221"/>
      <c r="L177" s="221"/>
      <c r="M177" s="221"/>
      <c r="N177" s="432"/>
      <c r="O177" s="432"/>
    </row>
    <row r="178" spans="1:15" ht="13.9" customHeight="1">
      <c r="A178" s="109"/>
      <c r="B178" s="109"/>
      <c r="C178" s="109"/>
      <c r="D178" s="221"/>
      <c r="E178" s="221"/>
      <c r="F178" s="221"/>
      <c r="G178" s="221"/>
      <c r="H178" s="221"/>
      <c r="I178" s="221"/>
      <c r="J178" s="221"/>
      <c r="K178" s="221"/>
      <c r="L178" s="221"/>
      <c r="M178" s="221"/>
      <c r="N178" s="432"/>
      <c r="O178" s="432"/>
    </row>
    <row r="179" spans="1:15" ht="13.9" customHeight="1">
      <c r="A179" s="109"/>
      <c r="B179" s="109"/>
      <c r="C179" s="109"/>
      <c r="D179" s="221"/>
      <c r="E179" s="221"/>
      <c r="F179" s="221"/>
      <c r="G179" s="221"/>
      <c r="H179" s="221"/>
      <c r="I179" s="221"/>
      <c r="J179" s="221"/>
      <c r="K179" s="221"/>
      <c r="L179" s="221"/>
      <c r="M179" s="221"/>
      <c r="N179" s="432"/>
      <c r="O179" s="432"/>
    </row>
    <row r="180" spans="1:15" ht="13.9" customHeight="1">
      <c r="A180" s="109"/>
      <c r="B180" s="109"/>
      <c r="C180" s="109"/>
      <c r="D180" s="221"/>
      <c r="E180" s="221"/>
      <c r="F180" s="221"/>
      <c r="G180" s="221"/>
      <c r="H180" s="221"/>
      <c r="I180" s="221"/>
      <c r="J180" s="221"/>
      <c r="K180" s="221"/>
      <c r="L180" s="221"/>
      <c r="M180" s="221"/>
      <c r="N180" s="432"/>
      <c r="O180" s="432"/>
    </row>
    <row r="181" spans="1:15" ht="13.9" customHeight="1">
      <c r="A181" s="109"/>
      <c r="B181" s="109"/>
      <c r="C181" s="109"/>
      <c r="D181" s="221"/>
      <c r="E181" s="221"/>
      <c r="F181" s="221"/>
      <c r="G181" s="221"/>
      <c r="H181" s="221"/>
      <c r="I181" s="221"/>
      <c r="J181" s="221"/>
      <c r="K181" s="221"/>
      <c r="L181" s="221"/>
      <c r="M181" s="221"/>
      <c r="N181" s="432"/>
      <c r="O181" s="432"/>
    </row>
    <row r="182" spans="1:15" ht="13.9" customHeight="1">
      <c r="A182" s="109"/>
      <c r="B182" s="109"/>
      <c r="C182" s="109"/>
      <c r="D182" s="221"/>
      <c r="E182" s="221"/>
      <c r="F182" s="221"/>
      <c r="G182" s="221"/>
      <c r="H182" s="221"/>
      <c r="I182" s="221"/>
      <c r="J182" s="221"/>
      <c r="K182" s="221"/>
      <c r="L182" s="221"/>
      <c r="M182" s="221"/>
      <c r="N182" s="432"/>
      <c r="O182" s="432"/>
    </row>
    <row r="183" spans="1:15" ht="13.9" customHeight="1">
      <c r="A183" s="109"/>
      <c r="B183" s="109"/>
      <c r="C183" s="109"/>
      <c r="D183" s="221"/>
      <c r="E183" s="221"/>
      <c r="F183" s="221"/>
      <c r="G183" s="221"/>
      <c r="H183" s="221"/>
      <c r="I183" s="221"/>
      <c r="J183" s="221"/>
      <c r="K183" s="221"/>
      <c r="L183" s="221"/>
      <c r="M183" s="221"/>
      <c r="N183" s="432"/>
      <c r="O183" s="432"/>
    </row>
    <row r="184" spans="1:15" ht="13.9" customHeight="1">
      <c r="A184" s="109"/>
      <c r="B184" s="109"/>
      <c r="C184" s="109"/>
      <c r="D184" s="221"/>
      <c r="E184" s="221"/>
      <c r="F184" s="221"/>
      <c r="G184" s="221"/>
      <c r="H184" s="221"/>
      <c r="I184" s="221"/>
      <c r="J184" s="221"/>
      <c r="K184" s="221"/>
      <c r="L184" s="221"/>
      <c r="M184" s="221"/>
      <c r="N184" s="432"/>
      <c r="O184" s="432"/>
    </row>
    <row r="185" spans="1:15" ht="13.9" customHeight="1">
      <c r="A185" s="109"/>
      <c r="B185" s="109"/>
      <c r="C185" s="109"/>
      <c r="D185" s="221"/>
      <c r="E185" s="221"/>
      <c r="F185" s="221"/>
      <c r="G185" s="221"/>
      <c r="H185" s="221"/>
      <c r="I185" s="221"/>
      <c r="J185" s="221"/>
      <c r="K185" s="221"/>
      <c r="L185" s="221"/>
      <c r="M185" s="221"/>
      <c r="N185" s="432"/>
      <c r="O185" s="432"/>
    </row>
    <row r="186" spans="1:15" ht="13.9" customHeight="1">
      <c r="A186" s="109"/>
      <c r="B186" s="109"/>
      <c r="C186" s="109"/>
      <c r="D186" s="221"/>
      <c r="E186" s="221"/>
      <c r="F186" s="221"/>
      <c r="G186" s="221"/>
      <c r="H186" s="221"/>
      <c r="I186" s="221"/>
      <c r="J186" s="221"/>
      <c r="K186" s="221"/>
      <c r="L186" s="221"/>
      <c r="M186" s="221"/>
      <c r="N186" s="432"/>
      <c r="O186" s="432"/>
    </row>
    <row r="187" spans="1:15" ht="13.9" customHeight="1">
      <c r="A187" s="109"/>
      <c r="B187" s="109"/>
      <c r="C187" s="109"/>
      <c r="D187" s="221"/>
      <c r="E187" s="221"/>
      <c r="F187" s="221"/>
      <c r="G187" s="221"/>
      <c r="H187" s="221"/>
      <c r="I187" s="221"/>
      <c r="J187" s="221"/>
      <c r="K187" s="221"/>
      <c r="L187" s="221"/>
      <c r="M187" s="221"/>
      <c r="N187" s="432"/>
      <c r="O187" s="432"/>
    </row>
    <row r="188" spans="1:15" ht="13.9" customHeight="1">
      <c r="A188" s="109"/>
      <c r="B188" s="109"/>
      <c r="C188" s="109"/>
      <c r="D188" s="221"/>
      <c r="E188" s="221"/>
      <c r="F188" s="221"/>
      <c r="G188" s="221"/>
      <c r="H188" s="221"/>
      <c r="I188" s="221"/>
      <c r="J188" s="221"/>
      <c r="K188" s="221"/>
      <c r="L188" s="221"/>
      <c r="M188" s="221"/>
      <c r="N188" s="432"/>
      <c r="O188" s="432"/>
    </row>
    <row r="189" spans="1:15" ht="13.9" customHeight="1">
      <c r="A189" s="109"/>
      <c r="B189" s="109"/>
      <c r="C189" s="109"/>
      <c r="D189" s="221"/>
      <c r="E189" s="221"/>
      <c r="F189" s="221"/>
      <c r="G189" s="221"/>
      <c r="H189" s="221"/>
      <c r="I189" s="221"/>
      <c r="J189" s="221"/>
      <c r="K189" s="221"/>
      <c r="L189" s="221"/>
      <c r="M189" s="221"/>
      <c r="N189" s="432"/>
      <c r="O189" s="432"/>
    </row>
    <row r="190" spans="1:15" ht="13.9" customHeight="1">
      <c r="A190" s="109"/>
      <c r="B190" s="109"/>
      <c r="C190" s="109"/>
      <c r="D190" s="221"/>
      <c r="E190" s="221"/>
      <c r="F190" s="221"/>
      <c r="G190" s="221"/>
      <c r="H190" s="221"/>
      <c r="I190" s="221"/>
      <c r="J190" s="221"/>
      <c r="K190" s="221"/>
      <c r="L190" s="221"/>
      <c r="M190" s="221"/>
      <c r="N190" s="432"/>
      <c r="O190" s="432"/>
    </row>
    <row r="191" spans="1:15" ht="13.9" customHeight="1">
      <c r="A191" s="109"/>
      <c r="B191" s="109"/>
      <c r="C191" s="109"/>
      <c r="D191" s="221"/>
      <c r="E191" s="221"/>
      <c r="F191" s="221"/>
      <c r="G191" s="221"/>
      <c r="H191" s="221"/>
      <c r="I191" s="221"/>
      <c r="J191" s="221"/>
      <c r="K191" s="221"/>
      <c r="L191" s="221"/>
      <c r="M191" s="221"/>
      <c r="N191" s="432"/>
      <c r="O191" s="432"/>
    </row>
    <row r="192" spans="1:15" ht="13.9" customHeight="1">
      <c r="A192" s="109"/>
      <c r="B192" s="109"/>
      <c r="C192" s="109"/>
      <c r="D192" s="221"/>
      <c r="E192" s="221"/>
      <c r="F192" s="221"/>
      <c r="G192" s="221"/>
      <c r="H192" s="221"/>
      <c r="I192" s="221"/>
      <c r="J192" s="221"/>
      <c r="K192" s="221"/>
      <c r="L192" s="221"/>
      <c r="M192" s="221"/>
      <c r="N192" s="432"/>
      <c r="O192" s="432"/>
    </row>
    <row r="193" spans="1:15" ht="13.9" customHeight="1">
      <c r="A193" s="109"/>
      <c r="B193" s="109"/>
      <c r="C193" s="109"/>
      <c r="D193" s="221"/>
      <c r="E193" s="221"/>
      <c r="F193" s="221"/>
      <c r="G193" s="221"/>
      <c r="H193" s="221"/>
      <c r="I193" s="221"/>
      <c r="J193" s="221"/>
      <c r="K193" s="221"/>
      <c r="L193" s="221"/>
      <c r="M193" s="221"/>
      <c r="N193" s="432"/>
      <c r="O193" s="432"/>
    </row>
    <row r="194" spans="1:15" ht="13.9" customHeight="1">
      <c r="A194" s="109"/>
      <c r="B194" s="109"/>
      <c r="C194" s="109"/>
      <c r="D194" s="221"/>
      <c r="E194" s="221"/>
      <c r="F194" s="221"/>
      <c r="G194" s="221"/>
      <c r="H194" s="221"/>
      <c r="I194" s="221"/>
      <c r="J194" s="221"/>
      <c r="K194" s="221"/>
      <c r="L194" s="221"/>
      <c r="M194" s="221"/>
      <c r="N194" s="432"/>
      <c r="O194" s="432"/>
    </row>
    <row r="195" spans="1:15" ht="13.9" customHeight="1">
      <c r="A195" s="219"/>
      <c r="B195" s="220"/>
      <c r="C195" s="220"/>
      <c r="D195" s="428"/>
      <c r="E195" s="428"/>
      <c r="F195" s="428"/>
      <c r="G195" s="428"/>
      <c r="H195" s="428"/>
      <c r="I195" s="428"/>
      <c r="J195" s="428"/>
      <c r="K195" s="428"/>
      <c r="L195" s="428"/>
      <c r="M195" s="428"/>
      <c r="N195" s="433"/>
      <c r="O195" s="433"/>
    </row>
    <row r="197" spans="1:15" ht="13.9" customHeight="1">
      <c r="O197" s="43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B8C0-67FE-43EC-B33D-96A93FA16FEF}">
  <dimension ref="A1:D14"/>
  <sheetViews>
    <sheetView workbookViewId="0">
      <selection activeCell="A32" sqref="A32"/>
    </sheetView>
  </sheetViews>
  <sheetFormatPr defaultColWidth="9.140625" defaultRowHeight="12.75"/>
  <cols>
    <col min="1" max="1" width="62.85546875" style="466" customWidth="1"/>
    <col min="2" max="4" width="11.85546875" style="466" customWidth="1"/>
    <col min="5" max="10" width="9.140625" style="466"/>
    <col min="11" max="11" width="44.28515625" style="466" customWidth="1"/>
    <col min="12" max="12" width="9.140625" style="466"/>
    <col min="13" max="13" width="11.5703125" style="466" customWidth="1"/>
    <col min="14" max="14" width="25.85546875" style="466" customWidth="1"/>
    <col min="15" max="16384" width="9.140625" style="466"/>
  </cols>
  <sheetData>
    <row r="1" spans="1:4">
      <c r="A1" s="480" t="s">
        <v>815</v>
      </c>
      <c r="B1" s="482"/>
      <c r="C1" s="482"/>
      <c r="D1" s="482"/>
    </row>
    <row r="2" spans="1:4" ht="32.25" customHeight="1">
      <c r="A2" s="467"/>
      <c r="B2" s="483" t="s">
        <v>123</v>
      </c>
      <c r="C2" s="483" t="s">
        <v>123</v>
      </c>
      <c r="D2" s="483" t="s">
        <v>803</v>
      </c>
    </row>
    <row r="3" spans="1:4" ht="28.5" customHeight="1">
      <c r="A3" s="467"/>
      <c r="B3" s="483" t="s">
        <v>804</v>
      </c>
      <c r="C3" s="483" t="s">
        <v>805</v>
      </c>
      <c r="D3" s="483" t="s">
        <v>804</v>
      </c>
    </row>
    <row r="4" spans="1:4" ht="26.25" customHeight="1" thickBot="1">
      <c r="A4" s="468" t="s">
        <v>806</v>
      </c>
      <c r="B4" s="481">
        <v>8205760</v>
      </c>
      <c r="C4" s="481">
        <v>8965770</v>
      </c>
      <c r="D4" s="481">
        <v>656460.79999999993</v>
      </c>
    </row>
    <row r="5" spans="1:4">
      <c r="A5" s="469" t="s">
        <v>807</v>
      </c>
      <c r="B5" s="470">
        <v>8205760</v>
      </c>
      <c r="C5" s="470">
        <v>8965770</v>
      </c>
      <c r="D5" s="470">
        <v>656460.79999999993</v>
      </c>
    </row>
    <row r="6" spans="1:4" ht="27" customHeight="1" thickBot="1">
      <c r="A6" s="471" t="s">
        <v>808</v>
      </c>
      <c r="B6" s="472">
        <v>155046</v>
      </c>
      <c r="C6" s="472">
        <v>99604</v>
      </c>
      <c r="D6" s="472">
        <v>10481.799999999999</v>
      </c>
    </row>
    <row r="7" spans="1:4">
      <c r="A7" s="469" t="s">
        <v>809</v>
      </c>
      <c r="B7" s="473">
        <v>79585</v>
      </c>
      <c r="C7" s="474">
        <v>48168</v>
      </c>
      <c r="D7" s="474">
        <v>6366.8</v>
      </c>
    </row>
    <row r="8" spans="1:4" ht="13.5" thickBot="1">
      <c r="A8" s="475" t="s">
        <v>810</v>
      </c>
      <c r="B8" s="476">
        <v>75461</v>
      </c>
      <c r="C8" s="476">
        <v>51436</v>
      </c>
      <c r="D8" s="476">
        <v>4115</v>
      </c>
    </row>
    <row r="9" spans="1:4" ht="25.5" customHeight="1" thickBot="1">
      <c r="A9" s="471" t="s">
        <v>811</v>
      </c>
      <c r="B9" s="472">
        <v>1594669</v>
      </c>
      <c r="C9" s="472">
        <v>1709823</v>
      </c>
      <c r="D9" s="472">
        <v>136786</v>
      </c>
    </row>
    <row r="10" spans="1:4">
      <c r="A10" s="469" t="s">
        <v>807</v>
      </c>
      <c r="B10" s="474">
        <v>1594669</v>
      </c>
      <c r="C10" s="474">
        <v>1709823</v>
      </c>
      <c r="D10" s="474">
        <v>136786</v>
      </c>
    </row>
    <row r="11" spans="1:4" ht="27" customHeight="1" thickBot="1">
      <c r="A11" s="471" t="s">
        <v>812</v>
      </c>
      <c r="B11" s="472">
        <v>479293</v>
      </c>
      <c r="C11" s="472">
        <v>439334</v>
      </c>
      <c r="D11" s="472">
        <v>35146</v>
      </c>
    </row>
    <row r="12" spans="1:4" ht="13.5" thickBot="1">
      <c r="A12" s="469" t="s">
        <v>813</v>
      </c>
      <c r="B12" s="474">
        <v>439334</v>
      </c>
      <c r="C12" s="474">
        <v>439334</v>
      </c>
      <c r="D12" s="474">
        <v>35146</v>
      </c>
    </row>
    <row r="13" spans="1:4" ht="26.25" customHeight="1" thickBot="1">
      <c r="A13" s="477" t="s">
        <v>814</v>
      </c>
      <c r="B13" s="478">
        <v>10434768</v>
      </c>
      <c r="C13" s="478">
        <v>11214531</v>
      </c>
      <c r="D13" s="478">
        <v>838874.59999999986</v>
      </c>
    </row>
    <row r="14" spans="1:4">
      <c r="A14" s="359"/>
      <c r="B14" s="479"/>
      <c r="C14" s="479"/>
      <c r="D14" s="4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0"/>
  <sheetViews>
    <sheetView showGridLines="0" workbookViewId="0"/>
  </sheetViews>
  <sheetFormatPr defaultColWidth="9.140625" defaultRowHeight="12.75"/>
  <cols>
    <col min="1" max="1" width="17" style="7" customWidth="1"/>
    <col min="2" max="2" width="9.140625" style="7"/>
    <col min="3" max="5" width="14.28515625" style="7" customWidth="1"/>
    <col min="6" max="6" width="13.140625" style="7" customWidth="1"/>
    <col min="7" max="9" width="14.7109375" style="7" customWidth="1"/>
    <col min="10" max="10" width="15.7109375" style="7" customWidth="1"/>
    <col min="11" max="11" width="19.140625" style="7" customWidth="1"/>
    <col min="12" max="12" width="9.7109375" style="7" bestFit="1" customWidth="1"/>
    <col min="13" max="13" width="17.7109375" style="7" customWidth="1"/>
    <col min="14" max="14" width="9.5703125" style="7" bestFit="1" customWidth="1"/>
    <col min="15" max="15" width="21.5703125" style="7" customWidth="1"/>
    <col min="16" max="16" width="9.140625" style="7"/>
    <col min="17" max="19" width="14" style="7" customWidth="1"/>
    <col min="20" max="20" width="9.140625" style="7"/>
    <col min="21" max="21" width="17.5703125" style="7" customWidth="1"/>
    <col min="22" max="22" width="13.140625" style="7" customWidth="1"/>
    <col min="23" max="23" width="14" style="7" customWidth="1"/>
    <col min="24" max="25" width="10.7109375" style="7" bestFit="1" customWidth="1"/>
    <col min="26" max="16384" width="9.140625" style="7"/>
  </cols>
  <sheetData>
    <row r="1" spans="1:25">
      <c r="A1" s="100" t="s">
        <v>638</v>
      </c>
    </row>
    <row r="2" spans="1:25" ht="13.5" thickBot="1"/>
    <row r="3" spans="1:25" ht="30.75" customHeight="1" thickBot="1">
      <c r="A3" s="306"/>
      <c r="B3" s="619" t="s">
        <v>703</v>
      </c>
      <c r="C3" s="620"/>
      <c r="D3" s="619" t="s">
        <v>787</v>
      </c>
      <c r="E3" s="620"/>
      <c r="F3" s="620" t="s">
        <v>645</v>
      </c>
      <c r="G3" s="620"/>
      <c r="H3" s="620" t="s">
        <v>646</v>
      </c>
      <c r="I3" s="620"/>
      <c r="J3" s="620" t="s">
        <v>196</v>
      </c>
      <c r="K3" s="620"/>
      <c r="L3" s="620" t="s">
        <v>202</v>
      </c>
      <c r="M3" s="620"/>
      <c r="N3" s="620" t="s">
        <v>644</v>
      </c>
      <c r="O3" s="620"/>
      <c r="P3" s="620" t="s">
        <v>204</v>
      </c>
      <c r="Q3" s="620"/>
      <c r="R3" s="620" t="s">
        <v>788</v>
      </c>
      <c r="S3" s="620"/>
      <c r="T3" s="620" t="s">
        <v>691</v>
      </c>
      <c r="U3" s="620"/>
      <c r="V3" s="620" t="s">
        <v>789</v>
      </c>
      <c r="W3" s="620"/>
      <c r="X3" s="620" t="s">
        <v>643</v>
      </c>
      <c r="Y3" s="621"/>
    </row>
    <row r="4" spans="1:25" ht="39" thickBot="1">
      <c r="A4" s="307"/>
      <c r="B4" s="274" t="s">
        <v>647</v>
      </c>
      <c r="C4" s="275" t="s">
        <v>123</v>
      </c>
      <c r="D4" s="274" t="s">
        <v>647</v>
      </c>
      <c r="E4" s="275" t="s">
        <v>123</v>
      </c>
      <c r="F4" s="276" t="s">
        <v>647</v>
      </c>
      <c r="G4" s="275" t="s">
        <v>123</v>
      </c>
      <c r="H4" s="276" t="s">
        <v>647</v>
      </c>
      <c r="I4" s="276" t="s">
        <v>123</v>
      </c>
      <c r="J4" s="276" t="s">
        <v>647</v>
      </c>
      <c r="K4" s="276" t="s">
        <v>123</v>
      </c>
      <c r="L4" s="276" t="s">
        <v>647</v>
      </c>
      <c r="M4" s="276" t="s">
        <v>123</v>
      </c>
      <c r="N4" s="276" t="s">
        <v>647</v>
      </c>
      <c r="O4" s="276" t="s">
        <v>123</v>
      </c>
      <c r="P4" s="276" t="s">
        <v>647</v>
      </c>
      <c r="Q4" s="276" t="s">
        <v>123</v>
      </c>
      <c r="R4" s="276" t="s">
        <v>647</v>
      </c>
      <c r="S4" s="276" t="s">
        <v>123</v>
      </c>
      <c r="T4" s="276" t="s">
        <v>647</v>
      </c>
      <c r="U4" s="276" t="s">
        <v>123</v>
      </c>
      <c r="V4" s="277" t="s">
        <v>647</v>
      </c>
      <c r="W4" s="277" t="s">
        <v>123</v>
      </c>
      <c r="X4" s="277" t="s">
        <v>647</v>
      </c>
      <c r="Y4" s="278" t="s">
        <v>123</v>
      </c>
    </row>
    <row r="5" spans="1:25">
      <c r="A5" s="259"/>
      <c r="B5" s="272"/>
      <c r="C5" s="272"/>
      <c r="D5" s="272"/>
      <c r="E5" s="272"/>
      <c r="F5" s="272"/>
      <c r="G5" s="272"/>
      <c r="H5" s="272"/>
      <c r="I5" s="272"/>
      <c r="J5" s="272"/>
      <c r="K5" s="272"/>
      <c r="L5" s="272"/>
      <c r="M5" s="272"/>
      <c r="N5" s="272"/>
      <c r="O5" s="272"/>
      <c r="P5" s="272"/>
      <c r="Q5" s="272"/>
      <c r="R5" s="272"/>
      <c r="S5" s="272"/>
      <c r="T5" s="272"/>
      <c r="U5" s="272"/>
      <c r="V5" s="331"/>
      <c r="W5" s="331"/>
      <c r="X5" s="331"/>
      <c r="Y5" s="332"/>
    </row>
    <row r="6" spans="1:25" ht="13.5" thickBot="1">
      <c r="A6" s="254" t="s">
        <v>639</v>
      </c>
      <c r="B6" s="226"/>
      <c r="C6" s="226"/>
      <c r="D6" s="226"/>
      <c r="E6" s="226"/>
      <c r="F6" s="226"/>
      <c r="G6" s="226"/>
      <c r="H6" s="226"/>
      <c r="I6" s="226"/>
      <c r="J6" s="226"/>
      <c r="K6" s="226"/>
      <c r="L6" s="226"/>
      <c r="M6" s="226"/>
      <c r="N6" s="226"/>
      <c r="O6" s="226"/>
      <c r="P6" s="226"/>
      <c r="Q6" s="226"/>
      <c r="R6" s="226"/>
      <c r="S6" s="226"/>
      <c r="T6" s="226"/>
      <c r="U6" s="226"/>
      <c r="V6" s="333"/>
      <c r="W6" s="333"/>
      <c r="X6" s="333"/>
      <c r="Y6" s="334"/>
    </row>
    <row r="7" spans="1:25" ht="13.5" thickBot="1">
      <c r="A7" s="246" t="s">
        <v>640</v>
      </c>
      <c r="B7" s="223">
        <v>788245</v>
      </c>
      <c r="C7" s="227">
        <v>0</v>
      </c>
      <c r="D7" s="446">
        <v>28773</v>
      </c>
      <c r="E7" s="227">
        <v>0</v>
      </c>
      <c r="F7" s="223">
        <v>256850</v>
      </c>
      <c r="G7" s="227">
        <v>0</v>
      </c>
      <c r="H7" s="223">
        <v>384122</v>
      </c>
      <c r="I7" s="227">
        <v>0</v>
      </c>
      <c r="J7" s="228">
        <v>1006777</v>
      </c>
      <c r="K7" s="227">
        <v>511603</v>
      </c>
      <c r="L7" s="223">
        <v>3546882</v>
      </c>
      <c r="M7" s="227">
        <v>3733887</v>
      </c>
      <c r="N7" s="223">
        <v>1336897</v>
      </c>
      <c r="O7" s="227">
        <v>2005345</v>
      </c>
      <c r="P7" s="223">
        <v>105821</v>
      </c>
      <c r="Q7" s="227">
        <v>112886</v>
      </c>
      <c r="R7" s="446">
        <v>231448</v>
      </c>
      <c r="S7" s="227">
        <v>578621</v>
      </c>
      <c r="T7" s="223">
        <v>158426</v>
      </c>
      <c r="U7" s="227">
        <v>158426</v>
      </c>
      <c r="V7" s="335">
        <f>SUMIF($B$4:$U$4,"Exposure Value (READ)",B7:U7)</f>
        <v>7844241</v>
      </c>
      <c r="W7" s="335">
        <f>SUMIF($B$4:$U$4,"RWA",B7:U7)</f>
        <v>7100768</v>
      </c>
      <c r="X7" s="335">
        <v>7926098</v>
      </c>
      <c r="Y7" s="336">
        <v>7833976</v>
      </c>
    </row>
    <row r="8" spans="1:25" ht="13.5" thickBot="1">
      <c r="A8" s="246" t="s">
        <v>641</v>
      </c>
      <c r="B8" s="226"/>
      <c r="C8" s="224"/>
      <c r="D8" s="226"/>
      <c r="E8" s="224"/>
      <c r="F8" s="226"/>
      <c r="G8" s="224"/>
      <c r="H8" s="226"/>
      <c r="I8" s="224"/>
      <c r="J8" s="228">
        <v>38277</v>
      </c>
      <c r="K8" s="227">
        <v>36450</v>
      </c>
      <c r="L8" s="223">
        <v>505384</v>
      </c>
      <c r="M8" s="227">
        <f>548283+1</f>
        <v>548284</v>
      </c>
      <c r="N8" s="228">
        <v>343220</v>
      </c>
      <c r="O8" s="227">
        <v>514830</v>
      </c>
      <c r="P8" s="226">
        <v>4494</v>
      </c>
      <c r="Q8" s="224">
        <v>5428</v>
      </c>
      <c r="R8" s="226"/>
      <c r="S8" s="224"/>
      <c r="T8" s="223"/>
      <c r="U8" s="227"/>
      <c r="V8" s="335">
        <f>SUMIF($B$4:$U$4,"Exposure Value (READ)",B8:U8)</f>
        <v>891375</v>
      </c>
      <c r="W8" s="335">
        <f>SUMIF($B$4:$U$4,"RWA",B8:U8)</f>
        <v>1104992</v>
      </c>
      <c r="X8" s="335">
        <v>894654</v>
      </c>
      <c r="Y8" s="336">
        <v>1131795</v>
      </c>
    </row>
    <row r="9" spans="1:25" ht="13.5" thickBot="1">
      <c r="A9" s="246" t="s">
        <v>114</v>
      </c>
      <c r="B9" s="229"/>
      <c r="C9" s="230"/>
      <c r="D9" s="229"/>
      <c r="E9" s="230"/>
      <c r="F9" s="229"/>
      <c r="G9" s="230"/>
      <c r="H9" s="229"/>
      <c r="I9" s="230"/>
      <c r="J9" s="233">
        <v>297344</v>
      </c>
      <c r="K9" s="227">
        <v>76839</v>
      </c>
      <c r="L9" s="227">
        <v>2746</v>
      </c>
      <c r="M9" s="227">
        <v>2746</v>
      </c>
      <c r="N9" s="229"/>
      <c r="O9" s="230"/>
      <c r="P9" s="229"/>
      <c r="Q9" s="230"/>
      <c r="R9" s="229"/>
      <c r="S9" s="230"/>
      <c r="T9" s="229"/>
      <c r="U9" s="230"/>
      <c r="V9" s="335">
        <f>SUMIF($B$4:$U$4,"Exposure Value (READ)",B9:U9)</f>
        <v>300090</v>
      </c>
      <c r="W9" s="335">
        <f>SUMIF($B$4:$U$4,"RWA",B9:U9)</f>
        <v>79585</v>
      </c>
      <c r="X9" s="337">
        <v>139353</v>
      </c>
      <c r="Y9" s="338">
        <v>48168</v>
      </c>
    </row>
    <row r="10" spans="1:25" ht="38.25" customHeight="1" thickBot="1">
      <c r="A10" s="249" t="s">
        <v>642</v>
      </c>
      <c r="B10" s="250">
        <f t="shared" ref="B10:O10" si="0">SUM(B7:B9)</f>
        <v>788245</v>
      </c>
      <c r="C10" s="288">
        <f t="shared" si="0"/>
        <v>0</v>
      </c>
      <c r="D10" s="250">
        <f t="shared" ref="D10:E10" si="1">SUM(D7:D9)</f>
        <v>28773</v>
      </c>
      <c r="E10" s="288">
        <f t="shared" si="1"/>
        <v>0</v>
      </c>
      <c r="F10" s="250">
        <f t="shared" si="0"/>
        <v>256850</v>
      </c>
      <c r="G10" s="288">
        <f t="shared" si="0"/>
        <v>0</v>
      </c>
      <c r="H10" s="250">
        <f t="shared" si="0"/>
        <v>384122</v>
      </c>
      <c r="I10" s="288">
        <f t="shared" si="0"/>
        <v>0</v>
      </c>
      <c r="J10" s="250">
        <f t="shared" si="0"/>
        <v>1342398</v>
      </c>
      <c r="K10" s="288">
        <f t="shared" si="0"/>
        <v>624892</v>
      </c>
      <c r="L10" s="250">
        <f t="shared" si="0"/>
        <v>4055012</v>
      </c>
      <c r="M10" s="288">
        <f t="shared" si="0"/>
        <v>4284917</v>
      </c>
      <c r="N10" s="250">
        <f t="shared" si="0"/>
        <v>1680117</v>
      </c>
      <c r="O10" s="288">
        <f t="shared" si="0"/>
        <v>2520175</v>
      </c>
      <c r="P10" s="250">
        <f t="shared" ref="P10:Q10" si="2">SUM(P7:P9)</f>
        <v>110315</v>
      </c>
      <c r="Q10" s="288">
        <f t="shared" si="2"/>
        <v>118314</v>
      </c>
      <c r="R10" s="250">
        <f t="shared" ref="R10:S10" si="3">SUM(R7:R9)</f>
        <v>231448</v>
      </c>
      <c r="S10" s="288">
        <f t="shared" si="3"/>
        <v>578621</v>
      </c>
      <c r="T10" s="250">
        <f>SUM(T7:T9)</f>
        <v>158426</v>
      </c>
      <c r="U10" s="288">
        <f>SUM(U7:U9)</f>
        <v>158426</v>
      </c>
      <c r="V10" s="339">
        <f>SUMIF($B$4:$U$4,"Exposure Value (READ)",B10:U10)</f>
        <v>9035706</v>
      </c>
      <c r="W10" s="339">
        <f>SUMIF($B$4:$U$4,"RWA",B10:U10)</f>
        <v>8285345</v>
      </c>
      <c r="X10" s="339">
        <f>SUM(X7:X9)</f>
        <v>8960105</v>
      </c>
      <c r="Y10" s="340">
        <f>SUM(Y7:Y9)</f>
        <v>9013939</v>
      </c>
    </row>
  </sheetData>
  <mergeCells count="12">
    <mergeCell ref="X3:Y3"/>
    <mergeCell ref="F3:G3"/>
    <mergeCell ref="H3:I3"/>
    <mergeCell ref="P3:Q3"/>
    <mergeCell ref="V3:W3"/>
    <mergeCell ref="R3:S3"/>
    <mergeCell ref="B3:C3"/>
    <mergeCell ref="J3:K3"/>
    <mergeCell ref="L3:M3"/>
    <mergeCell ref="N3:O3"/>
    <mergeCell ref="T3:U3"/>
    <mergeCell ref="D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9D26E108B46948934B0679D8FDFA76" ma:contentTypeVersion="7" ma:contentTypeDescription="Create a new document." ma:contentTypeScope="" ma:versionID="da4c7c5b758219ccaf70be9e29ba6774">
  <xsd:schema xmlns:xsd="http://www.w3.org/2001/XMLSchema" xmlns:xs="http://www.w3.org/2001/XMLSchema" xmlns:p="http://schemas.microsoft.com/office/2006/metadata/properties" xmlns:ns2="bc461330-b77a-4955-abaf-abf2415ac9f6" xmlns:ns3="29523bee-689d-47d9-b949-e8348de712ae" targetNamespace="http://schemas.microsoft.com/office/2006/metadata/properties" ma:root="true" ma:fieldsID="32b3b85c5a51c2914193fe57bba4a722" ns2:_="" ns3:_="">
    <xsd:import namespace="bc461330-b77a-4955-abaf-abf2415ac9f6"/>
    <xsd:import namespace="29523bee-689d-47d9-b949-e8348de712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461330-b77a-4955-abaf-abf2415ac9f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523bee-689d-47d9-b949-e8348de712a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12D8A9-D9F3-4C31-B73D-343222C8695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9523bee-689d-47d9-b949-e8348de712ae"/>
    <ds:schemaRef ds:uri="bc461330-b77a-4955-abaf-abf2415ac9f6"/>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C591FAC-2896-43DB-AC18-21741C5F8A91}">
  <ds:schemaRefs>
    <ds:schemaRef ds:uri="http://schemas.microsoft.com/sharepoint/v3/contenttype/forms"/>
  </ds:schemaRefs>
</ds:datastoreItem>
</file>

<file path=customXml/itemProps3.xml><?xml version="1.0" encoding="utf-8"?>
<ds:datastoreItem xmlns:ds="http://schemas.openxmlformats.org/officeDocument/2006/customXml" ds:itemID="{E8466E5A-EB70-48B4-9913-04DB4BDB3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461330-b77a-4955-abaf-abf2415ac9f6"/>
    <ds:schemaRef ds:uri="29523bee-689d-47d9-b949-e8348de712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Disclaimer</vt: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'26'!Print_Area</vt:lpstr>
    </vt:vector>
  </TitlesOfParts>
  <Company>FMO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Harte-Uppal</dc:creator>
  <cp:lastModifiedBy>Johan Kruithof</cp:lastModifiedBy>
  <dcterms:created xsi:type="dcterms:W3CDTF">2017-06-22T09:08:30Z</dcterms:created>
  <dcterms:modified xsi:type="dcterms:W3CDTF">2018-04-12T11:32:03Z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0x010100DD9D26E108B46948934B0679D8FDFA76</vt:lpwstr>
  </property>
</Properties>
</file>